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f\EFS\MFPAdm\MFP Budget Letter\2016-2017\Budget Letter\June 2017\"/>
    </mc:Choice>
  </mc:AlternateContent>
  <bookViews>
    <workbookView xWindow="0" yWindow="0" windowWidth="19200" windowHeight="10980"/>
  </bookViews>
  <sheets>
    <sheet name="Table 1_State Summary" sheetId="11" r:id="rId1"/>
    <sheet name="2_State Distrib and Adjs" sheetId="1" r:id="rId2"/>
    <sheet name="Table 2A-1_EFT (Annual)" sheetId="12" r:id="rId3"/>
    <sheet name="2A-2_EFT (Monthly)" sheetId="2" r:id="rId4"/>
    <sheet name="3_Levels 1&amp;2" sheetId="13" r:id="rId5"/>
    <sheet name="3A_Level 3" sheetId="14" r:id="rId6"/>
    <sheet name="4_Level 4" sheetId="15" r:id="rId7"/>
    <sheet name="5A1_Labs" sheetId="3" r:id="rId8"/>
    <sheet name="5A2_Legacy Type 2" sheetId="4" r:id="rId9"/>
    <sheet name="5A3_OJJ" sheetId="5" r:id="rId10"/>
    <sheet name="5A4_NOCCA" sheetId="6" r:id="rId11"/>
    <sheet name="5A5_LSMSA" sheetId="7" r:id="rId12"/>
    <sheet name="5B1_RSD Orleans" sheetId="16" r:id="rId13"/>
    <sheet name="5B2_RSD LA" sheetId="8" r:id="rId14"/>
    <sheet name="5C1_New Type 2" sheetId="9" r:id="rId15"/>
    <sheet name="6_Local Deduct Calc" sheetId="17" r:id="rId16"/>
    <sheet name="7_Local Revenue" sheetId="18" r:id="rId17"/>
    <sheet name="8_2.1.16 SIS" sheetId="19" r:id="rId18"/>
    <sheet name="8A_2.1.16 3B&amp;5" sheetId="20" r:id="rId19"/>
  </sheets>
  <externalReferences>
    <externalReference r:id="rId20"/>
    <externalReference r:id="rId21"/>
    <externalReference r:id="rId22"/>
    <externalReference r:id="rId23"/>
    <externalReference r:id="rId24"/>
    <externalReference r:id="rId25"/>
    <externalReference r:id="rId26"/>
  </externalReferences>
  <definedNames>
    <definedName name="_1_2004_2005_AFR_4_Ad_Valorem_Taxes" localSheetId="12">#REF!</definedName>
    <definedName name="_1_2004_2005_AFR_4_Ad_Valorem_Taxes" localSheetId="0">#REF!</definedName>
    <definedName name="_1_2004_2005_AFR_4_Ad_Valorem_Taxes" localSheetId="2">#REF!</definedName>
    <definedName name="_1_2004_2005_AFR_4_Ad_Valorem_Taxes">#REF!</definedName>
    <definedName name="_2004_2005_AFR_4_Ad_Valorem_Taxes" localSheetId="12">#REF!</definedName>
    <definedName name="_2004_2005_AFR_4_Ad_Valorem_Taxes" localSheetId="0">#REF!</definedName>
    <definedName name="_2004_2005_AFR_4_Ad_Valorem_Taxes" localSheetId="2">#REF!</definedName>
    <definedName name="_2004_2005_AFR_4_Ad_Valorem_Taxes">#REF!</definedName>
    <definedName name="Import_Elem_Secondary_ByLEA" localSheetId="12">#REF!</definedName>
    <definedName name="Import_Elem_Secondary_ByLEA" localSheetId="0">#REF!</definedName>
    <definedName name="Import_Elem_Secondary_ByLEA" localSheetId="2">#REF!</definedName>
    <definedName name="Import_Elem_Secondary_ByLEA">#REF!</definedName>
    <definedName name="Import_K_12_ByLEA">#REF!</definedName>
    <definedName name="Import_MFP_and_Other_Funded_ByLEA">#REF!</definedName>
    <definedName name="Import_Total_Reported_ByLEA">#REF!</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'2_State Distrib and Adjs'!$A$1:$BD$74</definedName>
    <definedName name="_xlnm.Print_Area" localSheetId="3">'2A-2_EFT (Monthly)'!$A$1:$AW$74</definedName>
    <definedName name="_xlnm.Print_Area" localSheetId="4">'3_Levels 1&amp;2'!$A$1:$AZ$73</definedName>
    <definedName name="_xlnm.Print_Area" localSheetId="5">'3A_Level 3'!$A$1:$P$75</definedName>
    <definedName name="_xlnm.Print_Area" localSheetId="6">'4_Level 4'!$A$1:$R$197</definedName>
    <definedName name="_xlnm.Print_Area" localSheetId="7">'5A1_Labs'!$A$1:$AA$7</definedName>
    <definedName name="_xlnm.Print_Area" localSheetId="8">'5A2_Legacy Type 2'!$A$1:$AL$14</definedName>
    <definedName name="_xlnm.Print_Area" localSheetId="9">'5A3_OJJ'!$A$1:$V$83</definedName>
    <definedName name="_xlnm.Print_Area" localSheetId="10">'5A4_NOCCA'!$A$1:$U$82</definedName>
    <definedName name="_xlnm.Print_Area" localSheetId="11">'5A5_LSMSA'!$A$1:$U$82</definedName>
    <definedName name="_xlnm.Print_Area" localSheetId="12">'5B1_RSD Orleans'!$A$1:$AM$63</definedName>
    <definedName name="_xlnm.Print_Area" localSheetId="13">'5B2_RSD LA'!$A$1:$AW$19</definedName>
    <definedName name="_xlnm.Print_Area" localSheetId="14">'5C1_New Type 2'!$A$1:$AZ$38</definedName>
    <definedName name="_xlnm.Print_Area" localSheetId="15">'6_Local Deduct Calc'!$A$2:$J$76</definedName>
    <definedName name="_xlnm.Print_Area" localSheetId="16">'7_Local Revenue'!$A$1:$AR$77</definedName>
    <definedName name="_xlnm.Print_Area" localSheetId="17">'8_2.1.16 SIS'!$A$1:$AZ$72</definedName>
    <definedName name="_xlnm.Print_Area" localSheetId="18">'8A_2.1.16 3B&amp;5'!$A$1:$G$71</definedName>
    <definedName name="_xlnm.Print_Area" localSheetId="0">'Table 1_State Summary'!$A$1:$H$55</definedName>
    <definedName name="_xlnm.Print_Area" localSheetId="2">'Table 2A-1_EFT (Annual)'!$A$1:$AN$74</definedName>
    <definedName name="_xlnm.Print_Titles" localSheetId="1">'2_State Distrib and Adjs'!$A:$B</definedName>
    <definedName name="_xlnm.Print_Titles" localSheetId="3">'2A-2_EFT (Monthly)'!$A:$B</definedName>
    <definedName name="_xlnm.Print_Titles" localSheetId="4">'3_Levels 1&amp;2'!$A:$B</definedName>
    <definedName name="_xlnm.Print_Titles" localSheetId="5">'3A_Level 3'!$A:$B</definedName>
    <definedName name="_xlnm.Print_Titles" localSheetId="6">'4_Level 4'!$A:$C,'4_Level 4'!$1:$4</definedName>
    <definedName name="_xlnm.Print_Titles" localSheetId="7">'5A1_Labs'!$A:$B</definedName>
    <definedName name="_xlnm.Print_Titles" localSheetId="8">'5A2_Legacy Type 2'!$A:$B</definedName>
    <definedName name="_xlnm.Print_Titles" localSheetId="9">'5A3_OJJ'!$A:$B</definedName>
    <definedName name="_xlnm.Print_Titles" localSheetId="10">'5A4_NOCCA'!$A:$B</definedName>
    <definedName name="_xlnm.Print_Titles" localSheetId="11">'5A5_LSMSA'!$A:$B</definedName>
    <definedName name="_xlnm.Print_Titles" localSheetId="12">'5B1_RSD Orleans'!$A:$C</definedName>
    <definedName name="_xlnm.Print_Titles" localSheetId="13">'5B2_RSD LA'!$A:$C</definedName>
    <definedName name="_xlnm.Print_Titles" localSheetId="14">'5C1_New Type 2'!$A:$C</definedName>
    <definedName name="_xlnm.Print_Titles" localSheetId="16">'7_Local Revenue'!$A:$B</definedName>
    <definedName name="_xlnm.Print_Titles" localSheetId="17">'8_2.1.16 SIS'!$A:$B</definedName>
    <definedName name="_xlnm.Print_Titles" localSheetId="2">'Table 2A-1_EFT (Annual)'!$A:$B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20" l="1"/>
  <c r="G68" i="20"/>
  <c r="G67" i="20"/>
  <c r="G66" i="20"/>
  <c r="G69" i="20" s="1"/>
  <c r="G65" i="20"/>
  <c r="G64" i="20"/>
  <c r="F60" i="20"/>
  <c r="E60" i="20"/>
  <c r="D60" i="20"/>
  <c r="F59" i="20"/>
  <c r="E59" i="20"/>
  <c r="D59" i="20"/>
  <c r="F58" i="20"/>
  <c r="E58" i="20"/>
  <c r="D58" i="20"/>
  <c r="G58" i="20" s="1"/>
  <c r="F57" i="20"/>
  <c r="E57" i="20"/>
  <c r="D57" i="20"/>
  <c r="G57" i="20" s="1"/>
  <c r="F56" i="20"/>
  <c r="E56" i="20"/>
  <c r="D56" i="20"/>
  <c r="F55" i="20"/>
  <c r="E55" i="20"/>
  <c r="D55" i="20"/>
  <c r="F54" i="20"/>
  <c r="E54" i="20"/>
  <c r="D54" i="20"/>
  <c r="G54" i="20" s="1"/>
  <c r="F53" i="20"/>
  <c r="E53" i="20"/>
  <c r="D53" i="20"/>
  <c r="G53" i="20" s="1"/>
  <c r="F52" i="20"/>
  <c r="E52" i="20"/>
  <c r="D52" i="20"/>
  <c r="F51" i="20"/>
  <c r="E51" i="20"/>
  <c r="D51" i="20"/>
  <c r="F50" i="20"/>
  <c r="E50" i="20"/>
  <c r="D50" i="20"/>
  <c r="G50" i="20" s="1"/>
  <c r="F49" i="20"/>
  <c r="E49" i="20"/>
  <c r="D49" i="20"/>
  <c r="G49" i="20" s="1"/>
  <c r="F48" i="20"/>
  <c r="E48" i="20"/>
  <c r="D48" i="20"/>
  <c r="F47" i="20"/>
  <c r="E47" i="20"/>
  <c r="D47" i="20"/>
  <c r="F46" i="20"/>
  <c r="E46" i="20"/>
  <c r="D46" i="20"/>
  <c r="G46" i="20" s="1"/>
  <c r="F45" i="20"/>
  <c r="E45" i="20"/>
  <c r="D45" i="20"/>
  <c r="G45" i="20" s="1"/>
  <c r="F44" i="20"/>
  <c r="E44" i="20"/>
  <c r="D44" i="20"/>
  <c r="F43" i="20"/>
  <c r="E43" i="20"/>
  <c r="D43" i="20"/>
  <c r="F42" i="20"/>
  <c r="E42" i="20"/>
  <c r="D42" i="20"/>
  <c r="G42" i="20" s="1"/>
  <c r="F41" i="20"/>
  <c r="E41" i="20"/>
  <c r="D41" i="20"/>
  <c r="G41" i="20" s="1"/>
  <c r="F40" i="20"/>
  <c r="E40" i="20"/>
  <c r="D40" i="20"/>
  <c r="F39" i="20"/>
  <c r="E39" i="20"/>
  <c r="D39" i="20"/>
  <c r="F38" i="20"/>
  <c r="E38" i="20"/>
  <c r="D38" i="20"/>
  <c r="G38" i="20" s="1"/>
  <c r="F37" i="20"/>
  <c r="E37" i="20"/>
  <c r="D37" i="20"/>
  <c r="G37" i="20" s="1"/>
  <c r="F36" i="20"/>
  <c r="E36" i="20"/>
  <c r="D36" i="20"/>
  <c r="F35" i="20"/>
  <c r="E35" i="20"/>
  <c r="D35" i="20"/>
  <c r="F34" i="20"/>
  <c r="E34" i="20"/>
  <c r="D34" i="20"/>
  <c r="G34" i="20" s="1"/>
  <c r="F33" i="20"/>
  <c r="E33" i="20"/>
  <c r="D33" i="20"/>
  <c r="G33" i="20" s="1"/>
  <c r="F32" i="20"/>
  <c r="E32" i="20"/>
  <c r="D32" i="20"/>
  <c r="F31" i="20"/>
  <c r="E31" i="20"/>
  <c r="D31" i="20"/>
  <c r="F30" i="20"/>
  <c r="E30" i="20"/>
  <c r="D30" i="20"/>
  <c r="G30" i="20" s="1"/>
  <c r="F29" i="20"/>
  <c r="E29" i="20"/>
  <c r="D29" i="20"/>
  <c r="G29" i="20" s="1"/>
  <c r="F28" i="20"/>
  <c r="E28" i="20"/>
  <c r="D28" i="20"/>
  <c r="F27" i="20"/>
  <c r="E27" i="20"/>
  <c r="D27" i="20"/>
  <c r="F26" i="20"/>
  <c r="E26" i="20"/>
  <c r="D26" i="20"/>
  <c r="G26" i="20" s="1"/>
  <c r="F25" i="20"/>
  <c r="E25" i="20"/>
  <c r="D25" i="20"/>
  <c r="G25" i="20" s="1"/>
  <c r="F24" i="20"/>
  <c r="E24" i="20"/>
  <c r="D24" i="20"/>
  <c r="F23" i="20"/>
  <c r="E23" i="20"/>
  <c r="D23" i="20"/>
  <c r="F22" i="20"/>
  <c r="E22" i="20"/>
  <c r="D22" i="20"/>
  <c r="G22" i="20" s="1"/>
  <c r="F21" i="20"/>
  <c r="E21" i="20"/>
  <c r="D21" i="20"/>
  <c r="G21" i="20" s="1"/>
  <c r="F20" i="20"/>
  <c r="E20" i="20"/>
  <c r="D20" i="20"/>
  <c r="F19" i="20"/>
  <c r="E19" i="20"/>
  <c r="D19" i="20"/>
  <c r="F18" i="20"/>
  <c r="E18" i="20"/>
  <c r="D18" i="20"/>
  <c r="G18" i="20" s="1"/>
  <c r="F17" i="20"/>
  <c r="E17" i="20"/>
  <c r="D17" i="20"/>
  <c r="G17" i="20" s="1"/>
  <c r="F16" i="20"/>
  <c r="E16" i="20"/>
  <c r="D16" i="20"/>
  <c r="F15" i="20"/>
  <c r="E15" i="20"/>
  <c r="D15" i="20"/>
  <c r="F14" i="20"/>
  <c r="E14" i="20"/>
  <c r="D14" i="20"/>
  <c r="G14" i="20" s="1"/>
  <c r="F13" i="20"/>
  <c r="E13" i="20"/>
  <c r="D13" i="20"/>
  <c r="G13" i="20" s="1"/>
  <c r="F12" i="20"/>
  <c r="E12" i="20"/>
  <c r="D12" i="20"/>
  <c r="F11" i="20"/>
  <c r="E11" i="20"/>
  <c r="D11" i="20"/>
  <c r="F10" i="20"/>
  <c r="E10" i="20"/>
  <c r="D10" i="20"/>
  <c r="G10" i="20" s="1"/>
  <c r="F9" i="20"/>
  <c r="E9" i="20"/>
  <c r="D9" i="20"/>
  <c r="G9" i="20" s="1"/>
  <c r="F8" i="20"/>
  <c r="E8" i="20"/>
  <c r="D8" i="20"/>
  <c r="F7" i="20"/>
  <c r="E7" i="20"/>
  <c r="D7" i="20"/>
  <c r="F6" i="20"/>
  <c r="E6" i="20"/>
  <c r="D6" i="20"/>
  <c r="G6" i="20" s="1"/>
  <c r="F5" i="20"/>
  <c r="E5" i="20"/>
  <c r="D5" i="20"/>
  <c r="G5" i="20" s="1"/>
  <c r="F4" i="20"/>
  <c r="E4" i="20"/>
  <c r="D4" i="20"/>
  <c r="F3" i="20"/>
  <c r="E3" i="20"/>
  <c r="D3" i="20"/>
  <c r="F2" i="20"/>
  <c r="E2" i="20"/>
  <c r="E61" i="20" s="1"/>
  <c r="E71" i="20" s="1"/>
  <c r="D2" i="20"/>
  <c r="C83" i="19"/>
  <c r="C82" i="19"/>
  <c r="C76" i="19"/>
  <c r="C74" i="19"/>
  <c r="AY72" i="19"/>
  <c r="C84" i="19" s="1"/>
  <c r="AX72" i="19"/>
  <c r="AW72" i="19"/>
  <c r="AV73" i="19" s="1"/>
  <c r="AV72" i="19"/>
  <c r="AU72" i="19"/>
  <c r="C81" i="19" s="1"/>
  <c r="AT72" i="19"/>
  <c r="AS72" i="19"/>
  <c r="AR72" i="19"/>
  <c r="AQ72" i="19"/>
  <c r="AP72" i="19"/>
  <c r="AO72" i="19"/>
  <c r="AN72" i="19"/>
  <c r="AM72" i="19"/>
  <c r="C80" i="19" s="1"/>
  <c r="C85" i="19" s="1"/>
  <c r="AF72" i="19"/>
  <c r="AE72" i="19"/>
  <c r="AD72" i="19"/>
  <c r="AC72" i="19"/>
  <c r="AB72" i="19"/>
  <c r="AA72" i="19"/>
  <c r="Z72" i="19"/>
  <c r="Y72" i="19"/>
  <c r="X72" i="19"/>
  <c r="W72" i="19"/>
  <c r="V72" i="19"/>
  <c r="U72" i="19"/>
  <c r="T72" i="19"/>
  <c r="S72" i="19"/>
  <c r="R72" i="19"/>
  <c r="Q72" i="19"/>
  <c r="P72" i="19"/>
  <c r="O72" i="19"/>
  <c r="N72" i="19"/>
  <c r="M72" i="19"/>
  <c r="L72" i="19"/>
  <c r="K72" i="19"/>
  <c r="J72" i="19"/>
  <c r="I72" i="19"/>
  <c r="H72" i="19"/>
  <c r="G72" i="19"/>
  <c r="F72" i="19"/>
  <c r="E72" i="19"/>
  <c r="D72" i="19"/>
  <c r="C72" i="19"/>
  <c r="AZ71" i="19"/>
  <c r="AL71" i="19"/>
  <c r="AZ70" i="19"/>
  <c r="AL70" i="19"/>
  <c r="AZ69" i="19"/>
  <c r="AL69" i="19"/>
  <c r="AZ68" i="19"/>
  <c r="AL68" i="19"/>
  <c r="AZ67" i="19"/>
  <c r="AL67" i="19"/>
  <c r="AZ66" i="19"/>
  <c r="AL66" i="19"/>
  <c r="AZ65" i="19"/>
  <c r="AL65" i="19"/>
  <c r="AZ64" i="19"/>
  <c r="AL64" i="19"/>
  <c r="AZ63" i="19"/>
  <c r="AL63" i="19"/>
  <c r="AZ62" i="19"/>
  <c r="AL62" i="19"/>
  <c r="AZ61" i="19"/>
  <c r="AL61" i="19"/>
  <c r="AZ60" i="19"/>
  <c r="AL60" i="19"/>
  <c r="AZ59" i="19"/>
  <c r="AL59" i="19"/>
  <c r="AZ58" i="19"/>
  <c r="AL58" i="19"/>
  <c r="AZ57" i="19"/>
  <c r="AL57" i="19"/>
  <c r="AZ56" i="19"/>
  <c r="AL56" i="19"/>
  <c r="AZ55" i="19"/>
  <c r="AL55" i="19"/>
  <c r="AZ54" i="19"/>
  <c r="AL54" i="19"/>
  <c r="AZ53" i="19"/>
  <c r="AL53" i="19"/>
  <c r="AZ52" i="19"/>
  <c r="AL52" i="19"/>
  <c r="AZ51" i="19"/>
  <c r="AL51" i="19"/>
  <c r="AZ50" i="19"/>
  <c r="AL50" i="19"/>
  <c r="AZ49" i="19"/>
  <c r="AL49" i="19"/>
  <c r="AZ48" i="19"/>
  <c r="AL48" i="19"/>
  <c r="AZ47" i="19"/>
  <c r="AL47" i="19"/>
  <c r="AZ46" i="19"/>
  <c r="AL46" i="19"/>
  <c r="AZ45" i="19"/>
  <c r="AL45" i="19"/>
  <c r="AZ44" i="19"/>
  <c r="AL44" i="19"/>
  <c r="AZ43" i="19"/>
  <c r="AL43" i="19"/>
  <c r="AZ42" i="19"/>
  <c r="AL42" i="19"/>
  <c r="AZ41" i="19"/>
  <c r="AL41" i="19"/>
  <c r="AZ40" i="19"/>
  <c r="AL40" i="19"/>
  <c r="AZ39" i="19"/>
  <c r="AL39" i="19"/>
  <c r="AZ38" i="19"/>
  <c r="AL38" i="19"/>
  <c r="AZ37" i="19"/>
  <c r="AL37" i="19"/>
  <c r="AZ36" i="19"/>
  <c r="AL36" i="19"/>
  <c r="AZ35" i="19"/>
  <c r="AL35" i="19"/>
  <c r="AZ34" i="19"/>
  <c r="AL34" i="19"/>
  <c r="AZ33" i="19"/>
  <c r="AL33" i="19"/>
  <c r="AZ32" i="19"/>
  <c r="AL32" i="19"/>
  <c r="AZ31" i="19"/>
  <c r="AL31" i="19"/>
  <c r="AZ30" i="19"/>
  <c r="AL30" i="19"/>
  <c r="AZ29" i="19"/>
  <c r="AL29" i="19"/>
  <c r="AZ28" i="19"/>
  <c r="AL28" i="19"/>
  <c r="AZ27" i="19"/>
  <c r="AL27" i="19"/>
  <c r="AZ26" i="19"/>
  <c r="AL26" i="19"/>
  <c r="AZ25" i="19"/>
  <c r="AL25" i="19"/>
  <c r="AZ24" i="19"/>
  <c r="AL24" i="19"/>
  <c r="AZ23" i="19"/>
  <c r="AL23" i="19"/>
  <c r="AZ22" i="19"/>
  <c r="AL22" i="19"/>
  <c r="AZ21" i="19"/>
  <c r="AL21" i="19"/>
  <c r="AZ20" i="19"/>
  <c r="AL20" i="19"/>
  <c r="AZ19" i="19"/>
  <c r="AL19" i="19"/>
  <c r="AZ18" i="19"/>
  <c r="AL18" i="19"/>
  <c r="AZ17" i="19"/>
  <c r="AL17" i="19"/>
  <c r="AZ16" i="19"/>
  <c r="AL16" i="19"/>
  <c r="AZ15" i="19"/>
  <c r="AL15" i="19"/>
  <c r="AZ14" i="19"/>
  <c r="AL14" i="19"/>
  <c r="AZ13" i="19"/>
  <c r="AL13" i="19"/>
  <c r="AZ12" i="19"/>
  <c r="AL12" i="19"/>
  <c r="AZ11" i="19"/>
  <c r="AL11" i="19"/>
  <c r="AZ10" i="19"/>
  <c r="AL10" i="19"/>
  <c r="AZ9" i="19"/>
  <c r="AL9" i="19"/>
  <c r="AZ8" i="19"/>
  <c r="AL8" i="19"/>
  <c r="AZ7" i="19"/>
  <c r="AL7" i="19"/>
  <c r="AZ6" i="19"/>
  <c r="AL6" i="19"/>
  <c r="AZ5" i="19"/>
  <c r="AL5" i="19"/>
  <c r="AZ4" i="19"/>
  <c r="AL4" i="19"/>
  <c r="AZ3" i="19"/>
  <c r="AL3" i="19"/>
  <c r="AL72" i="19" s="1"/>
  <c r="X79" i="18"/>
  <c r="AP77" i="18"/>
  <c r="AJ77" i="18"/>
  <c r="AH77" i="18"/>
  <c r="AG77" i="18"/>
  <c r="Y77" i="18"/>
  <c r="W77" i="18"/>
  <c r="V77" i="18"/>
  <c r="U77" i="18"/>
  <c r="T77" i="18"/>
  <c r="S77" i="18"/>
  <c r="P77" i="18"/>
  <c r="O77" i="18"/>
  <c r="N77" i="18"/>
  <c r="M77" i="18"/>
  <c r="L77" i="18"/>
  <c r="J77" i="18"/>
  <c r="Q79" i="18" s="1"/>
  <c r="F77" i="18"/>
  <c r="D77" i="18"/>
  <c r="C77" i="18"/>
  <c r="AK76" i="18"/>
  <c r="AI76" i="18"/>
  <c r="AC76" i="18"/>
  <c r="AA76" i="18"/>
  <c r="Z76" i="18"/>
  <c r="Y76" i="18"/>
  <c r="X76" i="18"/>
  <c r="AE76" i="18" s="1"/>
  <c r="Q76" i="18"/>
  <c r="E76" i="18"/>
  <c r="AK75" i="18"/>
  <c r="AI75" i="18"/>
  <c r="AA75" i="18"/>
  <c r="Z75" i="18"/>
  <c r="Y75" i="18"/>
  <c r="X75" i="18"/>
  <c r="AE75" i="18" s="1"/>
  <c r="AQ75" i="18" s="1"/>
  <c r="AR75" i="18" s="1"/>
  <c r="Q75" i="18"/>
  <c r="E75" i="18"/>
  <c r="AO74" i="18"/>
  <c r="AN74" i="18"/>
  <c r="AI74" i="18"/>
  <c r="AK74" i="18" s="1"/>
  <c r="AD74" i="18"/>
  <c r="AC74" i="18"/>
  <c r="AA74" i="18"/>
  <c r="Z74" i="18"/>
  <c r="Y74" i="18"/>
  <c r="X74" i="18"/>
  <c r="AE74" i="18" s="1"/>
  <c r="AQ74" i="18" s="1"/>
  <c r="AR74" i="18" s="1"/>
  <c r="Q74" i="18"/>
  <c r="H74" i="18"/>
  <c r="D73" i="17" s="1"/>
  <c r="G74" i="18"/>
  <c r="E74" i="18"/>
  <c r="AO73" i="18"/>
  <c r="AK73" i="18"/>
  <c r="AI73" i="18"/>
  <c r="AD73" i="18"/>
  <c r="AA73" i="18"/>
  <c r="Z73" i="18"/>
  <c r="Y73" i="18"/>
  <c r="X73" i="18"/>
  <c r="AE73" i="18" s="1"/>
  <c r="AQ73" i="18" s="1"/>
  <c r="AR73" i="18" s="1"/>
  <c r="Q73" i="18"/>
  <c r="E73" i="18"/>
  <c r="AQ72" i="18"/>
  <c r="AR72" i="18" s="1"/>
  <c r="AI72" i="18"/>
  <c r="AK72" i="18" s="1"/>
  <c r="AC72" i="18"/>
  <c r="AA72" i="18"/>
  <c r="Z72" i="18"/>
  <c r="Y72" i="18"/>
  <c r="X72" i="18"/>
  <c r="AE72" i="18" s="1"/>
  <c r="Q72" i="18"/>
  <c r="E72" i="18"/>
  <c r="H72" i="18" s="1"/>
  <c r="D71" i="17" s="1"/>
  <c r="AN71" i="18"/>
  <c r="AK71" i="18"/>
  <c r="AI71" i="18"/>
  <c r="AD71" i="18"/>
  <c r="AA71" i="18"/>
  <c r="Z71" i="18"/>
  <c r="Y71" i="18"/>
  <c r="X71" i="18"/>
  <c r="AE71" i="18" s="1"/>
  <c r="AQ71" i="18" s="1"/>
  <c r="AR71" i="18" s="1"/>
  <c r="Q71" i="18"/>
  <c r="H71" i="18"/>
  <c r="D70" i="17" s="1"/>
  <c r="E71" i="18"/>
  <c r="AC71" i="18" s="1"/>
  <c r="AN70" i="18"/>
  <c r="AL70" i="18"/>
  <c r="AI70" i="18"/>
  <c r="AK70" i="18" s="1"/>
  <c r="AD70" i="18"/>
  <c r="AC70" i="18"/>
  <c r="AA70" i="18"/>
  <c r="Z70" i="18"/>
  <c r="Y70" i="18"/>
  <c r="X70" i="18"/>
  <c r="AE70" i="18" s="1"/>
  <c r="AQ70" i="18" s="1"/>
  <c r="AR70" i="18" s="1"/>
  <c r="Q70" i="18"/>
  <c r="H70" i="18"/>
  <c r="D69" i="17" s="1"/>
  <c r="G70" i="18"/>
  <c r="E70" i="18"/>
  <c r="AQ69" i="18"/>
  <c r="AR69" i="18" s="1"/>
  <c r="AI69" i="18"/>
  <c r="AK69" i="18" s="1"/>
  <c r="AD69" i="18"/>
  <c r="AA69" i="18"/>
  <c r="Z69" i="18"/>
  <c r="Y69" i="18"/>
  <c r="X69" i="18"/>
  <c r="AE69" i="18" s="1"/>
  <c r="Q69" i="18"/>
  <c r="E69" i="18"/>
  <c r="AO68" i="18"/>
  <c r="AK68" i="18"/>
  <c r="AI68" i="18"/>
  <c r="AC68" i="18"/>
  <c r="AA68" i="18"/>
  <c r="Z68" i="18"/>
  <c r="Y68" i="18"/>
  <c r="X68" i="18"/>
  <c r="AE68" i="18" s="1"/>
  <c r="Q68" i="18"/>
  <c r="E68" i="18"/>
  <c r="AQ67" i="18"/>
  <c r="AR67" i="18" s="1"/>
  <c r="AK67" i="18"/>
  <c r="AI67" i="18"/>
  <c r="AA67" i="18"/>
  <c r="Z67" i="18"/>
  <c r="Y67" i="18"/>
  <c r="X67" i="18"/>
  <c r="AE67" i="18" s="1"/>
  <c r="Q67" i="18"/>
  <c r="E67" i="18"/>
  <c r="AI66" i="18"/>
  <c r="AK66" i="18" s="1"/>
  <c r="AD66" i="18"/>
  <c r="AC66" i="18"/>
  <c r="AA66" i="18"/>
  <c r="Z66" i="18"/>
  <c r="Y66" i="18"/>
  <c r="X66" i="18"/>
  <c r="AE66" i="18" s="1"/>
  <c r="Q66" i="18"/>
  <c r="H66" i="18"/>
  <c r="D65" i="17" s="1"/>
  <c r="G66" i="18"/>
  <c r="E66" i="18"/>
  <c r="AK65" i="18"/>
  <c r="AI65" i="18"/>
  <c r="AA65" i="18"/>
  <c r="Z65" i="18"/>
  <c r="Y65" i="18"/>
  <c r="X65" i="18"/>
  <c r="AE65" i="18" s="1"/>
  <c r="AQ65" i="18" s="1"/>
  <c r="AR65" i="18" s="1"/>
  <c r="Q65" i="18"/>
  <c r="E65" i="18"/>
  <c r="AQ64" i="18"/>
  <c r="AR64" i="18" s="1"/>
  <c r="AK64" i="18"/>
  <c r="AI64" i="18"/>
  <c r="AC64" i="18"/>
  <c r="AA64" i="18"/>
  <c r="Z64" i="18"/>
  <c r="Y64" i="18"/>
  <c r="X64" i="18"/>
  <c r="AE64" i="18" s="1"/>
  <c r="Q64" i="18"/>
  <c r="G64" i="18"/>
  <c r="E64" i="18"/>
  <c r="H64" i="18" s="1"/>
  <c r="D63" i="17" s="1"/>
  <c r="AK63" i="18"/>
  <c r="AI63" i="18"/>
  <c r="AA63" i="18"/>
  <c r="Z63" i="18"/>
  <c r="Y63" i="18"/>
  <c r="X63" i="18"/>
  <c r="AE63" i="18" s="1"/>
  <c r="Q63" i="18"/>
  <c r="E63" i="18"/>
  <c r="AI62" i="18"/>
  <c r="AK62" i="18" s="1"/>
  <c r="AD62" i="18"/>
  <c r="AC62" i="18"/>
  <c r="AA62" i="18"/>
  <c r="Z62" i="18"/>
  <c r="Y62" i="18"/>
  <c r="X62" i="18"/>
  <c r="AE62" i="18" s="1"/>
  <c r="Q62" i="18"/>
  <c r="H62" i="18"/>
  <c r="D61" i="17" s="1"/>
  <c r="G62" i="18"/>
  <c r="E62" i="18"/>
  <c r="AQ61" i="18"/>
  <c r="AR61" i="18" s="1"/>
  <c r="AK61" i="18"/>
  <c r="AI61" i="18"/>
  <c r="AD61" i="18"/>
  <c r="AA61" i="18"/>
  <c r="Z61" i="18"/>
  <c r="Y61" i="18"/>
  <c r="X61" i="18"/>
  <c r="AE61" i="18" s="1"/>
  <c r="Q61" i="18"/>
  <c r="H61" i="18"/>
  <c r="D60" i="17" s="1"/>
  <c r="E61" i="18"/>
  <c r="AK60" i="18"/>
  <c r="AI60" i="18"/>
  <c r="AC60" i="18"/>
  <c r="AA60" i="18"/>
  <c r="Z60" i="18"/>
  <c r="Y60" i="18"/>
  <c r="X60" i="18"/>
  <c r="AE60" i="18" s="1"/>
  <c r="Q60" i="18"/>
  <c r="E60" i="18"/>
  <c r="AK59" i="18"/>
  <c r="AI59" i="18"/>
  <c r="AA59" i="18"/>
  <c r="Z59" i="18"/>
  <c r="Y59" i="18"/>
  <c r="X59" i="18"/>
  <c r="AE59" i="18" s="1"/>
  <c r="AQ59" i="18" s="1"/>
  <c r="AR59" i="18" s="1"/>
  <c r="Q59" i="18"/>
  <c r="E59" i="18"/>
  <c r="AO58" i="18"/>
  <c r="AN58" i="18"/>
  <c r="AI58" i="18"/>
  <c r="AK58" i="18" s="1"/>
  <c r="AD58" i="18"/>
  <c r="AC58" i="18"/>
  <c r="AA58" i="18"/>
  <c r="Z58" i="18"/>
  <c r="Y58" i="18"/>
  <c r="X58" i="18"/>
  <c r="AE58" i="18" s="1"/>
  <c r="AQ58" i="18" s="1"/>
  <c r="AR58" i="18" s="1"/>
  <c r="Q58" i="18"/>
  <c r="H58" i="18"/>
  <c r="D57" i="17" s="1"/>
  <c r="G58" i="18"/>
  <c r="E58" i="18"/>
  <c r="AO57" i="18"/>
  <c r="AK57" i="18"/>
  <c r="AI57" i="18"/>
  <c r="AD57" i="18"/>
  <c r="AA57" i="18"/>
  <c r="Z57" i="18"/>
  <c r="Y57" i="18"/>
  <c r="X57" i="18"/>
  <c r="AE57" i="18" s="1"/>
  <c r="AQ57" i="18" s="1"/>
  <c r="AR57" i="18" s="1"/>
  <c r="Q57" i="18"/>
  <c r="E57" i="18"/>
  <c r="AQ56" i="18"/>
  <c r="AR56" i="18" s="1"/>
  <c r="AI56" i="18"/>
  <c r="AK56" i="18" s="1"/>
  <c r="AC56" i="18"/>
  <c r="AA56" i="18"/>
  <c r="Z56" i="18"/>
  <c r="Y56" i="18"/>
  <c r="X56" i="18"/>
  <c r="AE56" i="18" s="1"/>
  <c r="Q56" i="18"/>
  <c r="E56" i="18"/>
  <c r="H56" i="18" s="1"/>
  <c r="D55" i="17" s="1"/>
  <c r="AN55" i="18"/>
  <c r="AK55" i="18"/>
  <c r="AI55" i="18"/>
  <c r="AD55" i="18"/>
  <c r="AA55" i="18"/>
  <c r="Z55" i="18"/>
  <c r="Y55" i="18"/>
  <c r="X55" i="18"/>
  <c r="AE55" i="18" s="1"/>
  <c r="AQ55" i="18" s="1"/>
  <c r="AR55" i="18" s="1"/>
  <c r="Q55" i="18"/>
  <c r="H55" i="18"/>
  <c r="D54" i="17" s="1"/>
  <c r="E55" i="18"/>
  <c r="AC55" i="18" s="1"/>
  <c r="AN54" i="18"/>
  <c r="AL54" i="18"/>
  <c r="AI54" i="18"/>
  <c r="AK54" i="18" s="1"/>
  <c r="AD54" i="18"/>
  <c r="AC54" i="18"/>
  <c r="AA54" i="18"/>
  <c r="Z54" i="18"/>
  <c r="Y54" i="18"/>
  <c r="X54" i="18"/>
  <c r="AE54" i="18" s="1"/>
  <c r="AQ54" i="18" s="1"/>
  <c r="AR54" i="18" s="1"/>
  <c r="Q54" i="18"/>
  <c r="H54" i="18"/>
  <c r="D53" i="17" s="1"/>
  <c r="G54" i="18"/>
  <c r="E54" i="18"/>
  <c r="AQ53" i="18"/>
  <c r="AR53" i="18" s="1"/>
  <c r="AI53" i="18"/>
  <c r="AK53" i="18" s="1"/>
  <c r="AD53" i="18"/>
  <c r="AA53" i="18"/>
  <c r="Z53" i="18"/>
  <c r="Y53" i="18"/>
  <c r="X53" i="18"/>
  <c r="AE53" i="18" s="1"/>
  <c r="Q53" i="18"/>
  <c r="E53" i="18"/>
  <c r="AO52" i="18"/>
  <c r="AK52" i="18"/>
  <c r="AI52" i="18"/>
  <c r="AC52" i="18"/>
  <c r="AA52" i="18"/>
  <c r="Z52" i="18"/>
  <c r="Y52" i="18"/>
  <c r="X52" i="18"/>
  <c r="Q52" i="18"/>
  <c r="E52" i="18"/>
  <c r="AI51" i="18"/>
  <c r="AA51" i="18"/>
  <c r="Z51" i="18"/>
  <c r="Y51" i="18"/>
  <c r="X51" i="18"/>
  <c r="Q51" i="18"/>
  <c r="AC51" i="18" s="1"/>
  <c r="E51" i="18"/>
  <c r="AK50" i="18"/>
  <c r="AI50" i="18"/>
  <c r="AA50" i="18"/>
  <c r="Z50" i="18"/>
  <c r="Y50" i="18"/>
  <c r="X50" i="18"/>
  <c r="Q50" i="18"/>
  <c r="AC50" i="18" s="1"/>
  <c r="E50" i="18"/>
  <c r="AM49" i="18"/>
  <c r="G48" i="17" s="1"/>
  <c r="AI49" i="18"/>
  <c r="AK49" i="18" s="1"/>
  <c r="AC49" i="18"/>
  <c r="AA49" i="18"/>
  <c r="Z49" i="18"/>
  <c r="Y49" i="18"/>
  <c r="X49" i="18"/>
  <c r="AE49" i="18" s="1"/>
  <c r="Q49" i="18"/>
  <c r="E49" i="18"/>
  <c r="AO48" i="18"/>
  <c r="AI48" i="18"/>
  <c r="AK48" i="18" s="1"/>
  <c r="AC48" i="18"/>
  <c r="AA48" i="18"/>
  <c r="Z48" i="18"/>
  <c r="Y48" i="18"/>
  <c r="X48" i="18"/>
  <c r="Q48" i="18"/>
  <c r="E48" i="18"/>
  <c r="AI47" i="18"/>
  <c r="AA47" i="18"/>
  <c r="Z47" i="18"/>
  <c r="Y47" i="18"/>
  <c r="X47" i="18"/>
  <c r="Q47" i="18"/>
  <c r="E47" i="18"/>
  <c r="AK46" i="18"/>
  <c r="AI46" i="18"/>
  <c r="AA46" i="18"/>
  <c r="Z46" i="18"/>
  <c r="Y46" i="18"/>
  <c r="X46" i="18"/>
  <c r="AB46" i="18" s="1"/>
  <c r="Q46" i="18"/>
  <c r="AC46" i="18" s="1"/>
  <c r="E46" i="18"/>
  <c r="AI45" i="18"/>
  <c r="AK45" i="18" s="1"/>
  <c r="AC45" i="18"/>
  <c r="AA45" i="18"/>
  <c r="Z45" i="18"/>
  <c r="Y45" i="18"/>
  <c r="X45" i="18"/>
  <c r="AE45" i="18" s="1"/>
  <c r="Q45" i="18"/>
  <c r="E45" i="18"/>
  <c r="AI44" i="18"/>
  <c r="AK44" i="18" s="1"/>
  <c r="AO44" i="18" s="1"/>
  <c r="AC44" i="18"/>
  <c r="AA44" i="18"/>
  <c r="Z44" i="18"/>
  <c r="Y44" i="18"/>
  <c r="X44" i="18"/>
  <c r="Q44" i="18"/>
  <c r="E44" i="18"/>
  <c r="AI43" i="18"/>
  <c r="AA43" i="18"/>
  <c r="Z43" i="18"/>
  <c r="Y43" i="18"/>
  <c r="X43" i="18"/>
  <c r="Q43" i="18"/>
  <c r="AC43" i="18" s="1"/>
  <c r="E43" i="18"/>
  <c r="AK42" i="18"/>
  <c r="AI42" i="18"/>
  <c r="AA42" i="18"/>
  <c r="Z42" i="18"/>
  <c r="Y42" i="18"/>
  <c r="X42" i="18"/>
  <c r="Q42" i="18"/>
  <c r="AC42" i="18" s="1"/>
  <c r="E42" i="18"/>
  <c r="AO41" i="18"/>
  <c r="AM41" i="18"/>
  <c r="G40" i="17" s="1"/>
  <c r="AK41" i="18"/>
  <c r="AN41" i="18" s="1"/>
  <c r="AI41" i="18"/>
  <c r="AE41" i="18"/>
  <c r="AA41" i="18"/>
  <c r="Z41" i="18"/>
  <c r="Y41" i="18"/>
  <c r="X41" i="18"/>
  <c r="AB41" i="18" s="1"/>
  <c r="Q41" i="18"/>
  <c r="AC41" i="18" s="1"/>
  <c r="H41" i="18"/>
  <c r="D40" i="17" s="1"/>
  <c r="G41" i="18"/>
  <c r="E41" i="18"/>
  <c r="AQ40" i="18"/>
  <c r="AR40" i="18" s="1"/>
  <c r="AK40" i="18"/>
  <c r="AI40" i="18"/>
  <c r="AE40" i="18"/>
  <c r="AD40" i="18"/>
  <c r="AC40" i="18"/>
  <c r="AA40" i="18"/>
  <c r="Z40" i="18"/>
  <c r="Y40" i="18"/>
  <c r="X40" i="18"/>
  <c r="AB40" i="18" s="1"/>
  <c r="Q40" i="18"/>
  <c r="H40" i="18"/>
  <c r="D39" i="17" s="1"/>
  <c r="G40" i="18"/>
  <c r="E40" i="18"/>
  <c r="AO39" i="18"/>
  <c r="AM39" i="18"/>
  <c r="G38" i="17" s="1"/>
  <c r="AK39" i="18"/>
  <c r="AN39" i="18" s="1"/>
  <c r="AI39" i="18"/>
  <c r="AE39" i="18"/>
  <c r="AA39" i="18"/>
  <c r="Z39" i="18"/>
  <c r="Y39" i="18"/>
  <c r="X39" i="18"/>
  <c r="AB39" i="18" s="1"/>
  <c r="Q39" i="18"/>
  <c r="AC39" i="18" s="1"/>
  <c r="H39" i="18"/>
  <c r="D38" i="17" s="1"/>
  <c r="G39" i="18"/>
  <c r="E39" i="18"/>
  <c r="AQ38" i="18"/>
  <c r="AR38" i="18" s="1"/>
  <c r="AK38" i="18"/>
  <c r="AI38" i="18"/>
  <c r="AE38" i="18"/>
  <c r="AD38" i="18"/>
  <c r="AC38" i="18"/>
  <c r="AA38" i="18"/>
  <c r="Z38" i="18"/>
  <c r="Y38" i="18"/>
  <c r="X38" i="18"/>
  <c r="AB38" i="18" s="1"/>
  <c r="Q38" i="18"/>
  <c r="H38" i="18"/>
  <c r="D37" i="17" s="1"/>
  <c r="G38" i="18"/>
  <c r="E38" i="18"/>
  <c r="AO37" i="18"/>
  <c r="AM37" i="18"/>
  <c r="G36" i="17" s="1"/>
  <c r="AK37" i="18"/>
  <c r="AN37" i="18" s="1"/>
  <c r="AI37" i="18"/>
  <c r="AE37" i="18"/>
  <c r="AA37" i="18"/>
  <c r="Z37" i="18"/>
  <c r="Y37" i="18"/>
  <c r="X37" i="18"/>
  <c r="AB37" i="18" s="1"/>
  <c r="Q37" i="18"/>
  <c r="AC37" i="18" s="1"/>
  <c r="H37" i="18"/>
  <c r="D36" i="17" s="1"/>
  <c r="G37" i="18"/>
  <c r="E37" i="18"/>
  <c r="AQ36" i="18"/>
  <c r="AR36" i="18" s="1"/>
  <c r="AK36" i="18"/>
  <c r="AI36" i="18"/>
  <c r="AE36" i="18"/>
  <c r="AD36" i="18"/>
  <c r="AC36" i="18"/>
  <c r="AA36" i="18"/>
  <c r="Z36" i="18"/>
  <c r="Y36" i="18"/>
  <c r="X36" i="18"/>
  <c r="AB36" i="18" s="1"/>
  <c r="Q36" i="18"/>
  <c r="H36" i="18"/>
  <c r="D35" i="17" s="1"/>
  <c r="G36" i="18"/>
  <c r="E36" i="18"/>
  <c r="AO35" i="18"/>
  <c r="AM35" i="18"/>
  <c r="G34" i="17" s="1"/>
  <c r="AK35" i="18"/>
  <c r="AN35" i="18" s="1"/>
  <c r="AI35" i="18"/>
  <c r="AE35" i="18"/>
  <c r="AA35" i="18"/>
  <c r="Z35" i="18"/>
  <c r="Y35" i="18"/>
  <c r="X35" i="18"/>
  <c r="AB35" i="18" s="1"/>
  <c r="Q35" i="18"/>
  <c r="AC35" i="18" s="1"/>
  <c r="H35" i="18"/>
  <c r="D34" i="17" s="1"/>
  <c r="G35" i="18"/>
  <c r="E35" i="18"/>
  <c r="AQ34" i="18"/>
  <c r="AR34" i="18" s="1"/>
  <c r="AK34" i="18"/>
  <c r="AI34" i="18"/>
  <c r="AE34" i="18"/>
  <c r="AD34" i="18"/>
  <c r="AC34" i="18"/>
  <c r="AA34" i="18"/>
  <c r="Z34" i="18"/>
  <c r="Y34" i="18"/>
  <c r="X34" i="18"/>
  <c r="AB34" i="18" s="1"/>
  <c r="Q34" i="18"/>
  <c r="H34" i="18"/>
  <c r="D33" i="17" s="1"/>
  <c r="G34" i="18"/>
  <c r="E34" i="18"/>
  <c r="AO33" i="18"/>
  <c r="AM33" i="18"/>
  <c r="G32" i="17" s="1"/>
  <c r="AK33" i="18"/>
  <c r="AN33" i="18" s="1"/>
  <c r="AI33" i="18"/>
  <c r="AE33" i="18"/>
  <c r="AA33" i="18"/>
  <c r="Z33" i="18"/>
  <c r="Y33" i="18"/>
  <c r="X33" i="18"/>
  <c r="AB33" i="18" s="1"/>
  <c r="Q33" i="18"/>
  <c r="AC33" i="18" s="1"/>
  <c r="H33" i="18"/>
  <c r="D32" i="17" s="1"/>
  <c r="G33" i="18"/>
  <c r="E33" i="18"/>
  <c r="AQ32" i="18"/>
  <c r="AR32" i="18" s="1"/>
  <c r="AK32" i="18"/>
  <c r="AI32" i="18"/>
  <c r="AE32" i="18"/>
  <c r="AD32" i="18"/>
  <c r="AC32" i="18"/>
  <c r="AA32" i="18"/>
  <c r="Z32" i="18"/>
  <c r="Y32" i="18"/>
  <c r="X32" i="18"/>
  <c r="AB32" i="18" s="1"/>
  <c r="Q32" i="18"/>
  <c r="H32" i="18"/>
  <c r="D31" i="17" s="1"/>
  <c r="G32" i="18"/>
  <c r="E32" i="18"/>
  <c r="AO31" i="18"/>
  <c r="AM31" i="18"/>
  <c r="G30" i="17" s="1"/>
  <c r="AK31" i="18"/>
  <c r="AN31" i="18" s="1"/>
  <c r="AI31" i="18"/>
  <c r="AE31" i="18"/>
  <c r="AA31" i="18"/>
  <c r="Z31" i="18"/>
  <c r="Y31" i="18"/>
  <c r="X31" i="18"/>
  <c r="AB31" i="18" s="1"/>
  <c r="Q31" i="18"/>
  <c r="AC31" i="18" s="1"/>
  <c r="H31" i="18"/>
  <c r="D30" i="17" s="1"/>
  <c r="G31" i="18"/>
  <c r="E31" i="18"/>
  <c r="AQ30" i="18"/>
  <c r="AR30" i="18" s="1"/>
  <c r="AK30" i="18"/>
  <c r="AI30" i="18"/>
  <c r="AE30" i="18"/>
  <c r="AD30" i="18"/>
  <c r="AC30" i="18"/>
  <c r="AA30" i="18"/>
  <c r="Z30" i="18"/>
  <c r="Y30" i="18"/>
  <c r="X30" i="18"/>
  <c r="AB30" i="18" s="1"/>
  <c r="Q30" i="18"/>
  <c r="H30" i="18"/>
  <c r="D29" i="17" s="1"/>
  <c r="G30" i="18"/>
  <c r="E30" i="18"/>
  <c r="AO29" i="18"/>
  <c r="AM29" i="18"/>
  <c r="G28" i="17" s="1"/>
  <c r="AK29" i="18"/>
  <c r="AN29" i="18" s="1"/>
  <c r="AI29" i="18"/>
  <c r="AE29" i="18"/>
  <c r="AA29" i="18"/>
  <c r="Z29" i="18"/>
  <c r="Y29" i="18"/>
  <c r="X29" i="18"/>
  <c r="AB29" i="18" s="1"/>
  <c r="Q29" i="18"/>
  <c r="AC29" i="18" s="1"/>
  <c r="H29" i="18"/>
  <c r="D28" i="17" s="1"/>
  <c r="G29" i="18"/>
  <c r="E29" i="18"/>
  <c r="AQ28" i="18"/>
  <c r="AR28" i="18" s="1"/>
  <c r="AK28" i="18"/>
  <c r="AI28" i="18"/>
  <c r="AE28" i="18"/>
  <c r="AD28" i="18"/>
  <c r="AC28" i="18"/>
  <c r="AA28" i="18"/>
  <c r="Z28" i="18"/>
  <c r="Y28" i="18"/>
  <c r="X28" i="18"/>
  <c r="AB28" i="18" s="1"/>
  <c r="Q28" i="18"/>
  <c r="H28" i="18"/>
  <c r="D27" i="17" s="1"/>
  <c r="G28" i="18"/>
  <c r="E28" i="18"/>
  <c r="AO27" i="18"/>
  <c r="AM27" i="18"/>
  <c r="G26" i="17" s="1"/>
  <c r="AK27" i="18"/>
  <c r="AN27" i="18" s="1"/>
  <c r="AI27" i="18"/>
  <c r="AE27" i="18"/>
  <c r="AA27" i="18"/>
  <c r="Z27" i="18"/>
  <c r="Y27" i="18"/>
  <c r="X27" i="18"/>
  <c r="AB27" i="18" s="1"/>
  <c r="Q27" i="18"/>
  <c r="AC27" i="18" s="1"/>
  <c r="H27" i="18"/>
  <c r="D26" i="17" s="1"/>
  <c r="G27" i="18"/>
  <c r="E27" i="18"/>
  <c r="AQ26" i="18"/>
  <c r="AR26" i="18" s="1"/>
  <c r="AK26" i="18"/>
  <c r="AI26" i="18"/>
  <c r="AE26" i="18"/>
  <c r="AD26" i="18"/>
  <c r="AC26" i="18"/>
  <c r="AA26" i="18"/>
  <c r="Z26" i="18"/>
  <c r="Y26" i="18"/>
  <c r="X26" i="18"/>
  <c r="AB26" i="18" s="1"/>
  <c r="Q26" i="18"/>
  <c r="H26" i="18"/>
  <c r="D25" i="17" s="1"/>
  <c r="G26" i="18"/>
  <c r="E26" i="18"/>
  <c r="AO25" i="18"/>
  <c r="AM25" i="18"/>
  <c r="G24" i="17" s="1"/>
  <c r="AK25" i="18"/>
  <c r="AN25" i="18" s="1"/>
  <c r="AI25" i="18"/>
  <c r="AE25" i="18"/>
  <c r="AA25" i="18"/>
  <c r="Z25" i="18"/>
  <c r="Y25" i="18"/>
  <c r="X25" i="18"/>
  <c r="AB25" i="18" s="1"/>
  <c r="Q25" i="18"/>
  <c r="AC25" i="18" s="1"/>
  <c r="H25" i="18"/>
  <c r="D24" i="17" s="1"/>
  <c r="G25" i="18"/>
  <c r="E25" i="18"/>
  <c r="AQ24" i="18"/>
  <c r="AR24" i="18" s="1"/>
  <c r="AK24" i="18"/>
  <c r="AI24" i="18"/>
  <c r="AE24" i="18"/>
  <c r="AD24" i="18"/>
  <c r="AC24" i="18"/>
  <c r="AA24" i="18"/>
  <c r="Z24" i="18"/>
  <c r="Y24" i="18"/>
  <c r="X24" i="18"/>
  <c r="AB24" i="18" s="1"/>
  <c r="Q24" i="18"/>
  <c r="H24" i="18"/>
  <c r="D23" i="17" s="1"/>
  <c r="G24" i="18"/>
  <c r="E24" i="18"/>
  <c r="AO23" i="18"/>
  <c r="AM23" i="18"/>
  <c r="G22" i="17" s="1"/>
  <c r="AK23" i="18"/>
  <c r="AN23" i="18" s="1"/>
  <c r="AI23" i="18"/>
  <c r="AE23" i="18"/>
  <c r="AA23" i="18"/>
  <c r="Z23" i="18"/>
  <c r="Y23" i="18"/>
  <c r="X23" i="18"/>
  <c r="AB23" i="18" s="1"/>
  <c r="Q23" i="18"/>
  <c r="AC23" i="18" s="1"/>
  <c r="H23" i="18"/>
  <c r="D22" i="17" s="1"/>
  <c r="G23" i="18"/>
  <c r="E23" i="18"/>
  <c r="AQ22" i="18"/>
  <c r="AR22" i="18" s="1"/>
  <c r="AK22" i="18"/>
  <c r="AI22" i="18"/>
  <c r="AE22" i="18"/>
  <c r="AD22" i="18"/>
  <c r="AC22" i="18"/>
  <c r="AA22" i="18"/>
  <c r="Z22" i="18"/>
  <c r="Y22" i="18"/>
  <c r="X22" i="18"/>
  <c r="AB22" i="18" s="1"/>
  <c r="Q22" i="18"/>
  <c r="H22" i="18"/>
  <c r="D21" i="17" s="1"/>
  <c r="G22" i="18"/>
  <c r="E22" i="18"/>
  <c r="AO21" i="18"/>
  <c r="AM21" i="18"/>
  <c r="G20" i="17" s="1"/>
  <c r="AK21" i="18"/>
  <c r="AN21" i="18" s="1"/>
  <c r="AI21" i="18"/>
  <c r="AE21" i="18"/>
  <c r="AA21" i="18"/>
  <c r="Z21" i="18"/>
  <c r="Y21" i="18"/>
  <c r="X21" i="18"/>
  <c r="AB21" i="18" s="1"/>
  <c r="Q21" i="18"/>
  <c r="AC21" i="18" s="1"/>
  <c r="H21" i="18"/>
  <c r="D20" i="17" s="1"/>
  <c r="G21" i="18"/>
  <c r="E21" i="18"/>
  <c r="AQ20" i="18"/>
  <c r="AR20" i="18" s="1"/>
  <c r="AK20" i="18"/>
  <c r="AI20" i="18"/>
  <c r="AE20" i="18"/>
  <c r="AD20" i="18"/>
  <c r="AC20" i="18"/>
  <c r="AA20" i="18"/>
  <c r="Z20" i="18"/>
  <c r="Y20" i="18"/>
  <c r="X20" i="18"/>
  <c r="AB20" i="18" s="1"/>
  <c r="Q20" i="18"/>
  <c r="H20" i="18"/>
  <c r="D19" i="17" s="1"/>
  <c r="G20" i="18"/>
  <c r="E20" i="18"/>
  <c r="AO19" i="18"/>
  <c r="AN19" i="18"/>
  <c r="AM19" i="18"/>
  <c r="AL19" i="18"/>
  <c r="AI19" i="18"/>
  <c r="F18" i="17" s="1"/>
  <c r="AD19" i="18"/>
  <c r="AA19" i="18"/>
  <c r="Z19" i="18"/>
  <c r="Y19" i="18"/>
  <c r="X19" i="18"/>
  <c r="AE19" i="18" s="1"/>
  <c r="AQ19" i="18" s="1"/>
  <c r="AR19" i="18" s="1"/>
  <c r="Q19" i="18"/>
  <c r="H19" i="18"/>
  <c r="D18" i="17" s="1"/>
  <c r="E19" i="18"/>
  <c r="AC19" i="18" s="1"/>
  <c r="AO18" i="18"/>
  <c r="AI18" i="18"/>
  <c r="AK18" i="18" s="1"/>
  <c r="AA18" i="18"/>
  <c r="Z18" i="18"/>
  <c r="Y18" i="18"/>
  <c r="X18" i="18"/>
  <c r="AE18" i="18" s="1"/>
  <c r="AD18" i="18" s="1"/>
  <c r="Q18" i="18"/>
  <c r="E18" i="18"/>
  <c r="H18" i="18" s="1"/>
  <c r="D17" i="17" s="1"/>
  <c r="AQ17" i="18"/>
  <c r="AR17" i="18" s="1"/>
  <c r="AK17" i="18"/>
  <c r="AI17" i="18"/>
  <c r="AA17" i="18"/>
  <c r="Z17" i="18"/>
  <c r="Y17" i="18"/>
  <c r="X17" i="18"/>
  <c r="AE17" i="18" s="1"/>
  <c r="Q17" i="18"/>
  <c r="E17" i="18"/>
  <c r="AL16" i="18"/>
  <c r="AI16" i="18"/>
  <c r="AK16" i="18" s="1"/>
  <c r="AD16" i="18"/>
  <c r="AC16" i="18"/>
  <c r="AA16" i="18"/>
  <c r="Z16" i="18"/>
  <c r="Y16" i="18"/>
  <c r="X16" i="18"/>
  <c r="AE16" i="18" s="1"/>
  <c r="AQ16" i="18" s="1"/>
  <c r="AR16" i="18" s="1"/>
  <c r="Q16" i="18"/>
  <c r="H16" i="18"/>
  <c r="D15" i="17" s="1"/>
  <c r="G16" i="18"/>
  <c r="E16" i="18"/>
  <c r="AN15" i="18"/>
  <c r="AI15" i="18"/>
  <c r="AK15" i="18" s="1"/>
  <c r="AD15" i="18"/>
  <c r="AA15" i="18"/>
  <c r="Z15" i="18"/>
  <c r="Y15" i="18"/>
  <c r="X15" i="18"/>
  <c r="AE15" i="18" s="1"/>
  <c r="AQ15" i="18" s="1"/>
  <c r="AR15" i="18" s="1"/>
  <c r="Q15" i="18"/>
  <c r="H15" i="18"/>
  <c r="D14" i="17" s="1"/>
  <c r="E15" i="18"/>
  <c r="AC15" i="18" s="1"/>
  <c r="AO14" i="18"/>
  <c r="AI14" i="18"/>
  <c r="AK14" i="18" s="1"/>
  <c r="AA14" i="18"/>
  <c r="Z14" i="18"/>
  <c r="Y14" i="18"/>
  <c r="X14" i="18"/>
  <c r="AE14" i="18" s="1"/>
  <c r="AD14" i="18" s="1"/>
  <c r="Q14" i="18"/>
  <c r="E14" i="18"/>
  <c r="H14" i="18" s="1"/>
  <c r="D13" i="17" s="1"/>
  <c r="AQ13" i="18"/>
  <c r="AR13" i="18" s="1"/>
  <c r="AK13" i="18"/>
  <c r="AI13" i="18"/>
  <c r="AA13" i="18"/>
  <c r="Z13" i="18"/>
  <c r="Y13" i="18"/>
  <c r="X13" i="18"/>
  <c r="AE13" i="18" s="1"/>
  <c r="Q13" i="18"/>
  <c r="E13" i="18"/>
  <c r="AL12" i="18"/>
  <c r="AI12" i="18"/>
  <c r="AK12" i="18" s="1"/>
  <c r="AD12" i="18"/>
  <c r="AC12" i="18"/>
  <c r="AA12" i="18"/>
  <c r="Z12" i="18"/>
  <c r="Y12" i="18"/>
  <c r="X12" i="18"/>
  <c r="AE12" i="18" s="1"/>
  <c r="AQ12" i="18" s="1"/>
  <c r="AR12" i="18" s="1"/>
  <c r="Q12" i="18"/>
  <c r="H12" i="18"/>
  <c r="D11" i="17" s="1"/>
  <c r="G12" i="18"/>
  <c r="E12" i="18"/>
  <c r="AN11" i="18"/>
  <c r="AI11" i="18"/>
  <c r="AK11" i="18" s="1"/>
  <c r="AD11" i="18"/>
  <c r="AA11" i="18"/>
  <c r="Z11" i="18"/>
  <c r="Y11" i="18"/>
  <c r="X11" i="18"/>
  <c r="AE11" i="18" s="1"/>
  <c r="AQ11" i="18" s="1"/>
  <c r="AR11" i="18" s="1"/>
  <c r="Q11" i="18"/>
  <c r="H11" i="18"/>
  <c r="D10" i="17" s="1"/>
  <c r="E11" i="18"/>
  <c r="AC11" i="18" s="1"/>
  <c r="AO10" i="18"/>
  <c r="AI10" i="18"/>
  <c r="AK10" i="18" s="1"/>
  <c r="AA10" i="18"/>
  <c r="Z10" i="18"/>
  <c r="Y10" i="18"/>
  <c r="X10" i="18"/>
  <c r="AE10" i="18" s="1"/>
  <c r="AD10" i="18" s="1"/>
  <c r="Q10" i="18"/>
  <c r="E10" i="18"/>
  <c r="H10" i="18" s="1"/>
  <c r="D9" i="17" s="1"/>
  <c r="AQ9" i="18"/>
  <c r="AR9" i="18" s="1"/>
  <c r="AK9" i="18"/>
  <c r="AI9" i="18"/>
  <c r="AA9" i="18"/>
  <c r="Z9" i="18"/>
  <c r="Y9" i="18"/>
  <c r="X9" i="18"/>
  <c r="AE9" i="18" s="1"/>
  <c r="Q9" i="18"/>
  <c r="E9" i="18"/>
  <c r="AL8" i="18"/>
  <c r="AI8" i="18"/>
  <c r="AK8" i="18" s="1"/>
  <c r="AD8" i="18"/>
  <c r="AC8" i="18"/>
  <c r="AA8" i="18"/>
  <c r="Z8" i="18"/>
  <c r="Y8" i="18"/>
  <c r="X8" i="18"/>
  <c r="AE8" i="18" s="1"/>
  <c r="Q8" i="18"/>
  <c r="H8" i="18"/>
  <c r="G8" i="18"/>
  <c r="E8" i="18"/>
  <c r="I6" i="18"/>
  <c r="J6" i="18" s="1"/>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AL6" i="18" s="1"/>
  <c r="AM6" i="18" s="1"/>
  <c r="AN6" i="18" s="1"/>
  <c r="AO6" i="18" s="1"/>
  <c r="AP6" i="18" s="1"/>
  <c r="AQ6" i="18" s="1"/>
  <c r="AR6" i="18" s="1"/>
  <c r="D6" i="18"/>
  <c r="F79" i="17"/>
  <c r="I75" i="17"/>
  <c r="F75" i="17"/>
  <c r="I74" i="17"/>
  <c r="F74" i="17"/>
  <c r="C74" i="17"/>
  <c r="I73" i="17"/>
  <c r="F73" i="17"/>
  <c r="C73" i="17"/>
  <c r="I72" i="17"/>
  <c r="F72" i="17"/>
  <c r="C72" i="17"/>
  <c r="I71" i="17"/>
  <c r="F71" i="17"/>
  <c r="C71" i="17"/>
  <c r="I70" i="17"/>
  <c r="F70" i="17"/>
  <c r="C70" i="17"/>
  <c r="I69" i="17"/>
  <c r="F69" i="17"/>
  <c r="C69" i="17"/>
  <c r="I68" i="17"/>
  <c r="C68" i="17"/>
  <c r="I67" i="17"/>
  <c r="F67" i="17"/>
  <c r="C67" i="17"/>
  <c r="I66" i="17"/>
  <c r="F66" i="17"/>
  <c r="C66" i="17"/>
  <c r="I65" i="17"/>
  <c r="F65" i="17"/>
  <c r="C65" i="17"/>
  <c r="I64" i="17"/>
  <c r="F64" i="17"/>
  <c r="C64" i="17"/>
  <c r="I63" i="17"/>
  <c r="F63" i="17"/>
  <c r="C63" i="17"/>
  <c r="I62" i="17"/>
  <c r="F62" i="17"/>
  <c r="C62" i="17"/>
  <c r="I61" i="17"/>
  <c r="F61" i="17"/>
  <c r="C61" i="17"/>
  <c r="I60" i="17"/>
  <c r="F60" i="17"/>
  <c r="C60" i="17"/>
  <c r="I59" i="17"/>
  <c r="F59" i="17"/>
  <c r="I58" i="17"/>
  <c r="F58" i="17"/>
  <c r="C58" i="17"/>
  <c r="I57" i="17"/>
  <c r="F57" i="17"/>
  <c r="C57" i="17"/>
  <c r="I56" i="17"/>
  <c r="F56" i="17"/>
  <c r="C56" i="17"/>
  <c r="I55" i="17"/>
  <c r="F55" i="17"/>
  <c r="C55" i="17"/>
  <c r="I54" i="17"/>
  <c r="F54" i="17"/>
  <c r="C54" i="17"/>
  <c r="I53" i="17"/>
  <c r="F53" i="17"/>
  <c r="C53" i="17"/>
  <c r="I52" i="17"/>
  <c r="C52" i="17"/>
  <c r="I51" i="17"/>
  <c r="F51" i="17"/>
  <c r="I50" i="17"/>
  <c r="I49" i="17"/>
  <c r="F49" i="17"/>
  <c r="I48" i="17"/>
  <c r="F48" i="17"/>
  <c r="C48" i="17"/>
  <c r="I47" i="17"/>
  <c r="F47" i="17"/>
  <c r="I46" i="17"/>
  <c r="I45" i="17"/>
  <c r="F45" i="17"/>
  <c r="I44" i="17"/>
  <c r="F44" i="17"/>
  <c r="C44" i="17"/>
  <c r="I43" i="17"/>
  <c r="F43" i="17"/>
  <c r="I42" i="17"/>
  <c r="I41" i="17"/>
  <c r="F41" i="17"/>
  <c r="I40" i="17"/>
  <c r="F40" i="17"/>
  <c r="I39" i="17"/>
  <c r="F39" i="17"/>
  <c r="C39" i="17"/>
  <c r="I38" i="17"/>
  <c r="F38" i="17"/>
  <c r="C38" i="17"/>
  <c r="I37" i="17"/>
  <c r="F37" i="17"/>
  <c r="C37" i="17"/>
  <c r="I36" i="17"/>
  <c r="F36" i="17"/>
  <c r="I35" i="17"/>
  <c r="F35" i="17"/>
  <c r="C35" i="17"/>
  <c r="I34" i="17"/>
  <c r="F34" i="17"/>
  <c r="C34" i="17"/>
  <c r="I33" i="17"/>
  <c r="F33" i="17"/>
  <c r="C33" i="17"/>
  <c r="I32" i="17"/>
  <c r="F32" i="17"/>
  <c r="I31" i="17"/>
  <c r="F31" i="17"/>
  <c r="C31" i="17"/>
  <c r="I30" i="17"/>
  <c r="F30" i="17"/>
  <c r="C30" i="17"/>
  <c r="I29" i="17"/>
  <c r="F29" i="17"/>
  <c r="C29" i="17"/>
  <c r="I28" i="17"/>
  <c r="F28" i="17"/>
  <c r="I27" i="17"/>
  <c r="F27" i="17"/>
  <c r="C27" i="17"/>
  <c r="I26" i="17"/>
  <c r="F26" i="17"/>
  <c r="C26" i="17"/>
  <c r="I25" i="17"/>
  <c r="F25" i="17"/>
  <c r="C25" i="17"/>
  <c r="I24" i="17"/>
  <c r="F24" i="17"/>
  <c r="I23" i="17"/>
  <c r="F23" i="17"/>
  <c r="C23" i="17"/>
  <c r="I22" i="17"/>
  <c r="F22" i="17"/>
  <c r="C22" i="17"/>
  <c r="I21" i="17"/>
  <c r="F21" i="17"/>
  <c r="C21" i="17"/>
  <c r="I20" i="17"/>
  <c r="F20" i="17"/>
  <c r="I19" i="17"/>
  <c r="F19" i="17"/>
  <c r="C19" i="17"/>
  <c r="I18" i="17"/>
  <c r="G18" i="17"/>
  <c r="C18" i="17"/>
  <c r="I17" i="17"/>
  <c r="F17" i="17"/>
  <c r="I16" i="17"/>
  <c r="F16" i="17"/>
  <c r="C16" i="17"/>
  <c r="I15" i="17"/>
  <c r="F15" i="17"/>
  <c r="C15" i="17"/>
  <c r="I14" i="17"/>
  <c r="C14" i="17"/>
  <c r="I13" i="17"/>
  <c r="F13" i="17"/>
  <c r="I12" i="17"/>
  <c r="F12" i="17"/>
  <c r="C12" i="17"/>
  <c r="I11" i="17"/>
  <c r="F11" i="17"/>
  <c r="C11" i="17"/>
  <c r="I10" i="17"/>
  <c r="C10" i="17"/>
  <c r="I9" i="17"/>
  <c r="F9" i="17"/>
  <c r="I8" i="17"/>
  <c r="I76" i="17" s="1"/>
  <c r="F8" i="17"/>
  <c r="C8" i="17"/>
  <c r="I7" i="17"/>
  <c r="F7" i="17"/>
  <c r="C7" i="17"/>
  <c r="I5" i="17"/>
  <c r="J5" i="17" s="1"/>
  <c r="E5" i="17"/>
  <c r="F5" i="17" s="1"/>
  <c r="G5" i="17" s="1"/>
  <c r="H5" i="17" s="1"/>
  <c r="D5" i="17"/>
  <c r="Y63" i="16"/>
  <c r="D63" i="16"/>
  <c r="D62" i="16"/>
  <c r="Y62" i="16" s="1"/>
  <c r="Y53" i="16" s="1"/>
  <c r="AI58" i="16"/>
  <c r="N58" i="16"/>
  <c r="N60" i="16" s="1"/>
  <c r="J58" i="16"/>
  <c r="D58" i="16"/>
  <c r="AK57" i="16"/>
  <c r="AA57" i="16"/>
  <c r="Y57" i="16"/>
  <c r="T57" i="16"/>
  <c r="S57" i="16"/>
  <c r="R57" i="16"/>
  <c r="R58" i="16" s="1"/>
  <c r="Q57" i="16"/>
  <c r="P57" i="16"/>
  <c r="K57" i="16"/>
  <c r="J57" i="16"/>
  <c r="L57" i="16" s="1"/>
  <c r="H57" i="16"/>
  <c r="AK56" i="16"/>
  <c r="AK58" i="16" s="1"/>
  <c r="AA56" i="16"/>
  <c r="AA58" i="16" s="1"/>
  <c r="Y56" i="16"/>
  <c r="Y58" i="16" s="1"/>
  <c r="T56" i="16"/>
  <c r="T58" i="16" s="1"/>
  <c r="S56" i="16"/>
  <c r="S58" i="16" s="1"/>
  <c r="R56" i="16"/>
  <c r="Q56" i="16"/>
  <c r="Q58" i="16" s="1"/>
  <c r="P56" i="16"/>
  <c r="P58" i="16" s="1"/>
  <c r="L56" i="16"/>
  <c r="L58" i="16" s="1"/>
  <c r="K56" i="16"/>
  <c r="K58" i="16" s="1"/>
  <c r="J56" i="16"/>
  <c r="H56" i="16"/>
  <c r="H58" i="16" s="1"/>
  <c r="AI54" i="16"/>
  <c r="AI60" i="16" s="1"/>
  <c r="N54" i="16"/>
  <c r="AK53" i="16"/>
  <c r="AA53" i="16"/>
  <c r="T53" i="16"/>
  <c r="S53" i="16"/>
  <c r="R53" i="16"/>
  <c r="Q53" i="16"/>
  <c r="P53" i="16"/>
  <c r="L53" i="16"/>
  <c r="K53" i="16"/>
  <c r="J53" i="16"/>
  <c r="H53" i="16"/>
  <c r="D53" i="16"/>
  <c r="AK52" i="16"/>
  <c r="AA52" i="16"/>
  <c r="Y52" i="16"/>
  <c r="T52" i="16"/>
  <c r="S52" i="16"/>
  <c r="R52" i="16"/>
  <c r="Q52" i="16"/>
  <c r="P52" i="16"/>
  <c r="L52" i="16"/>
  <c r="K52" i="16"/>
  <c r="J52" i="16"/>
  <c r="H52" i="16"/>
  <c r="D52" i="16"/>
  <c r="AK51" i="16"/>
  <c r="AA51" i="16"/>
  <c r="Y51" i="16"/>
  <c r="T51" i="16"/>
  <c r="S51" i="16"/>
  <c r="R51" i="16"/>
  <c r="Q51" i="16"/>
  <c r="P51" i="16"/>
  <c r="L51" i="16"/>
  <c r="K51" i="16"/>
  <c r="J51" i="16"/>
  <c r="H51" i="16"/>
  <c r="D51" i="16"/>
  <c r="AK50" i="16"/>
  <c r="AA50" i="16"/>
  <c r="Y50" i="16"/>
  <c r="T50" i="16"/>
  <c r="S50" i="16"/>
  <c r="R50" i="16"/>
  <c r="Q50" i="16"/>
  <c r="P50" i="16"/>
  <c r="L50" i="16"/>
  <c r="K50" i="16"/>
  <c r="J50" i="16"/>
  <c r="H50" i="16"/>
  <c r="D50" i="16"/>
  <c r="AK49" i="16"/>
  <c r="AA49" i="16"/>
  <c r="Y49" i="16"/>
  <c r="T49" i="16"/>
  <c r="S49" i="16"/>
  <c r="R49" i="16"/>
  <c r="Q49" i="16"/>
  <c r="P49" i="16"/>
  <c r="K49" i="16"/>
  <c r="J49" i="16"/>
  <c r="L49" i="16" s="1"/>
  <c r="H49" i="16"/>
  <c r="D49" i="16"/>
  <c r="AK48" i="16"/>
  <c r="AA48" i="16"/>
  <c r="Y48" i="16"/>
  <c r="T48" i="16"/>
  <c r="S48" i="16"/>
  <c r="R48" i="16"/>
  <c r="Q48" i="16"/>
  <c r="P48" i="16"/>
  <c r="L48" i="16"/>
  <c r="K48" i="16"/>
  <c r="J48" i="16"/>
  <c r="H48" i="16"/>
  <c r="D48" i="16"/>
  <c r="AK47" i="16"/>
  <c r="AA47" i="16"/>
  <c r="Y47" i="16"/>
  <c r="T47" i="16"/>
  <c r="S47" i="16"/>
  <c r="R47" i="16"/>
  <c r="Q47" i="16"/>
  <c r="P47" i="16"/>
  <c r="K47" i="16"/>
  <c r="L47" i="16" s="1"/>
  <c r="J47" i="16"/>
  <c r="H47" i="16"/>
  <c r="D47" i="16"/>
  <c r="AK46" i="16"/>
  <c r="AA46" i="16"/>
  <c r="Y46" i="16"/>
  <c r="T46" i="16"/>
  <c r="S46" i="16"/>
  <c r="R46" i="16"/>
  <c r="Q46" i="16"/>
  <c r="P46" i="16"/>
  <c r="K46" i="16"/>
  <c r="J46" i="16"/>
  <c r="L46" i="16" s="1"/>
  <c r="H46" i="16"/>
  <c r="D46" i="16"/>
  <c r="AK45" i="16"/>
  <c r="AA45" i="16"/>
  <c r="Y45" i="16"/>
  <c r="T45" i="16"/>
  <c r="S45" i="16"/>
  <c r="R45" i="16"/>
  <c r="Q45" i="16"/>
  <c r="P45" i="16"/>
  <c r="K45" i="16"/>
  <c r="J45" i="16"/>
  <c r="L45" i="16" s="1"/>
  <c r="H45" i="16"/>
  <c r="D45" i="16"/>
  <c r="AK44" i="16"/>
  <c r="AA44" i="16"/>
  <c r="Y44" i="16"/>
  <c r="T44" i="16"/>
  <c r="S44" i="16"/>
  <c r="R44" i="16"/>
  <c r="Q44" i="16"/>
  <c r="P44" i="16"/>
  <c r="K44" i="16"/>
  <c r="L44" i="16" s="1"/>
  <c r="J44" i="16"/>
  <c r="D44" i="16"/>
  <c r="H44" i="16" s="1"/>
  <c r="AK43" i="16"/>
  <c r="AA43" i="16"/>
  <c r="Y43" i="16"/>
  <c r="T43" i="16"/>
  <c r="S43" i="16"/>
  <c r="R43" i="16"/>
  <c r="Q43" i="16"/>
  <c r="P43" i="16"/>
  <c r="K43" i="16"/>
  <c r="L43" i="16" s="1"/>
  <c r="J43" i="16"/>
  <c r="D43" i="16"/>
  <c r="H43" i="16" s="1"/>
  <c r="AK42" i="16"/>
  <c r="AA42" i="16"/>
  <c r="Y42" i="16"/>
  <c r="T42" i="16"/>
  <c r="S42" i="16"/>
  <c r="R42" i="16"/>
  <c r="Q42" i="16"/>
  <c r="P42" i="16"/>
  <c r="K42" i="16"/>
  <c r="J42" i="16"/>
  <c r="D42" i="16"/>
  <c r="H42" i="16" s="1"/>
  <c r="AK41" i="16"/>
  <c r="AA41" i="16"/>
  <c r="Y41" i="16"/>
  <c r="T41" i="16"/>
  <c r="S41" i="16"/>
  <c r="R41" i="16"/>
  <c r="Q41" i="16"/>
  <c r="P41" i="16"/>
  <c r="K41" i="16"/>
  <c r="J41" i="16"/>
  <c r="D41" i="16"/>
  <c r="H41" i="16" s="1"/>
  <c r="AK40" i="16"/>
  <c r="AA40" i="16"/>
  <c r="Y40" i="16"/>
  <c r="T40" i="16"/>
  <c r="S40" i="16"/>
  <c r="R40" i="16"/>
  <c r="Q40" i="16"/>
  <c r="P40" i="16"/>
  <c r="K40" i="16"/>
  <c r="J40" i="16"/>
  <c r="D40" i="16"/>
  <c r="H40" i="16" s="1"/>
  <c r="AK39" i="16"/>
  <c r="AA39" i="16"/>
  <c r="Y39" i="16"/>
  <c r="T39" i="16"/>
  <c r="S39" i="16"/>
  <c r="R39" i="16"/>
  <c r="Q39" i="16"/>
  <c r="P39" i="16"/>
  <c r="K39" i="16"/>
  <c r="J39" i="16"/>
  <c r="L39" i="16" s="1"/>
  <c r="D39" i="16"/>
  <c r="H39" i="16" s="1"/>
  <c r="AK38" i="16"/>
  <c r="AA38" i="16"/>
  <c r="Y38" i="16"/>
  <c r="T38" i="16"/>
  <c r="S38" i="16"/>
  <c r="R38" i="16"/>
  <c r="Q38" i="16"/>
  <c r="P38" i="16"/>
  <c r="K38" i="16"/>
  <c r="J38" i="16"/>
  <c r="L38" i="16" s="1"/>
  <c r="D38" i="16"/>
  <c r="H38" i="16" s="1"/>
  <c r="AK37" i="16"/>
  <c r="AA37" i="16"/>
  <c r="Y37" i="16"/>
  <c r="T37" i="16"/>
  <c r="S37" i="16"/>
  <c r="R37" i="16"/>
  <c r="Q37" i="16"/>
  <c r="P37" i="16"/>
  <c r="K37" i="16"/>
  <c r="J37" i="16"/>
  <c r="L37" i="16" s="1"/>
  <c r="D37" i="16"/>
  <c r="AK36" i="16"/>
  <c r="AA36" i="16"/>
  <c r="Y36" i="16"/>
  <c r="T36" i="16"/>
  <c r="S36" i="16"/>
  <c r="R36" i="16"/>
  <c r="Q36" i="16"/>
  <c r="P36" i="16"/>
  <c r="K36" i="16"/>
  <c r="J36" i="16"/>
  <c r="D36" i="16"/>
  <c r="H36" i="16" s="1"/>
  <c r="AK35" i="16"/>
  <c r="AA35" i="16"/>
  <c r="Y35" i="16"/>
  <c r="T35" i="16"/>
  <c r="S35" i="16"/>
  <c r="R35" i="16"/>
  <c r="Q35" i="16"/>
  <c r="P35" i="16"/>
  <c r="K35" i="16"/>
  <c r="J35" i="16"/>
  <c r="L35" i="16" s="1"/>
  <c r="D35" i="16"/>
  <c r="H35" i="16" s="1"/>
  <c r="AK34" i="16"/>
  <c r="AA34" i="16"/>
  <c r="Y34" i="16"/>
  <c r="T34" i="16"/>
  <c r="S34" i="16"/>
  <c r="R34" i="16"/>
  <c r="Q34" i="16"/>
  <c r="P34" i="16"/>
  <c r="K34" i="16"/>
  <c r="J34" i="16"/>
  <c r="L34" i="16" s="1"/>
  <c r="H34" i="16"/>
  <c r="D34" i="16"/>
  <c r="AK33" i="16"/>
  <c r="AA33" i="16"/>
  <c r="Y33" i="16"/>
  <c r="T33" i="16"/>
  <c r="S33" i="16"/>
  <c r="R33" i="16"/>
  <c r="Q33" i="16"/>
  <c r="P33" i="16"/>
  <c r="K33" i="16"/>
  <c r="J33" i="16"/>
  <c r="L33" i="16" s="1"/>
  <c r="H33" i="16"/>
  <c r="D33" i="16"/>
  <c r="AK32" i="16"/>
  <c r="AA32" i="16"/>
  <c r="Y32" i="16"/>
  <c r="T32" i="16"/>
  <c r="S32" i="16"/>
  <c r="R32" i="16"/>
  <c r="Q32" i="16"/>
  <c r="P32" i="16"/>
  <c r="K32" i="16"/>
  <c r="J32" i="16"/>
  <c r="L32" i="16" s="1"/>
  <c r="H32" i="16"/>
  <c r="D32" i="16"/>
  <c r="AK31" i="16"/>
  <c r="AA31" i="16"/>
  <c r="Y31" i="16"/>
  <c r="T31" i="16"/>
  <c r="S31" i="16"/>
  <c r="R31" i="16"/>
  <c r="Q31" i="16"/>
  <c r="P31" i="16"/>
  <c r="K31" i="16"/>
  <c r="J31" i="16"/>
  <c r="H31" i="16"/>
  <c r="D31" i="16"/>
  <c r="AK30" i="16"/>
  <c r="AA30" i="16"/>
  <c r="Y30" i="16"/>
  <c r="T30" i="16"/>
  <c r="S30" i="16"/>
  <c r="R30" i="16"/>
  <c r="Q30" i="16"/>
  <c r="P30" i="16"/>
  <c r="K30" i="16"/>
  <c r="J30" i="16"/>
  <c r="H30" i="16"/>
  <c r="D30" i="16"/>
  <c r="AK29" i="16"/>
  <c r="AA29" i="16"/>
  <c r="Y29" i="16"/>
  <c r="T29" i="16"/>
  <c r="S29" i="16"/>
  <c r="R29" i="16"/>
  <c r="Q29" i="16"/>
  <c r="P29" i="16"/>
  <c r="K29" i="16"/>
  <c r="J29" i="16"/>
  <c r="L29" i="16" s="1"/>
  <c r="H29" i="16"/>
  <c r="D29" i="16"/>
  <c r="AK28" i="16"/>
  <c r="AA28" i="16"/>
  <c r="Y28" i="16"/>
  <c r="T28" i="16"/>
  <c r="S28" i="16"/>
  <c r="R28" i="16"/>
  <c r="Q28" i="16"/>
  <c r="P28" i="16"/>
  <c r="K28" i="16"/>
  <c r="J28" i="16"/>
  <c r="H28" i="16"/>
  <c r="D28" i="16"/>
  <c r="AK27" i="16"/>
  <c r="AA27" i="16"/>
  <c r="Y27" i="16"/>
  <c r="T27" i="16"/>
  <c r="S27" i="16"/>
  <c r="R27" i="16"/>
  <c r="Q27" i="16"/>
  <c r="P27" i="16"/>
  <c r="K27" i="16"/>
  <c r="J27" i="16"/>
  <c r="L27" i="16" s="1"/>
  <c r="H27" i="16"/>
  <c r="D27" i="16"/>
  <c r="AK26" i="16"/>
  <c r="AA26" i="16"/>
  <c r="Y26" i="16"/>
  <c r="T26" i="16"/>
  <c r="S26" i="16"/>
  <c r="R26" i="16"/>
  <c r="Q26" i="16"/>
  <c r="P26" i="16"/>
  <c r="K26" i="16"/>
  <c r="J26" i="16"/>
  <c r="H26" i="16"/>
  <c r="D26" i="16"/>
  <c r="AK25" i="16"/>
  <c r="AA25" i="16"/>
  <c r="Y25" i="16"/>
  <c r="T25" i="16"/>
  <c r="S25" i="16"/>
  <c r="R25" i="16"/>
  <c r="Q25" i="16"/>
  <c r="P25" i="16"/>
  <c r="K25" i="16"/>
  <c r="L25" i="16" s="1"/>
  <c r="J25" i="16"/>
  <c r="G25" i="16"/>
  <c r="H25" i="16" s="1"/>
  <c r="D25" i="16"/>
  <c r="AK24" i="16"/>
  <c r="AA24" i="16"/>
  <c r="Y24" i="16"/>
  <c r="T24" i="16"/>
  <c r="S24" i="16"/>
  <c r="R24" i="16"/>
  <c r="Q24" i="16"/>
  <c r="P24" i="16"/>
  <c r="L24" i="16"/>
  <c r="K24" i="16"/>
  <c r="J24" i="16"/>
  <c r="H24" i="16"/>
  <c r="D24" i="16"/>
  <c r="AK23" i="16"/>
  <c r="AA23" i="16"/>
  <c r="Y23" i="16"/>
  <c r="T23" i="16"/>
  <c r="S23" i="16"/>
  <c r="R23" i="16"/>
  <c r="Q23" i="16"/>
  <c r="P23" i="16"/>
  <c r="K23" i="16"/>
  <c r="J23" i="16"/>
  <c r="L23" i="16" s="1"/>
  <c r="H23" i="16"/>
  <c r="D23" i="16"/>
  <c r="AK22" i="16"/>
  <c r="AA22" i="16"/>
  <c r="Y22" i="16"/>
  <c r="T22" i="16"/>
  <c r="S22" i="16"/>
  <c r="R22" i="16"/>
  <c r="Q22" i="16"/>
  <c r="P22" i="16"/>
  <c r="K22" i="16"/>
  <c r="J22" i="16"/>
  <c r="L22" i="16" s="1"/>
  <c r="D22" i="16"/>
  <c r="H22" i="16" s="1"/>
  <c r="AK21" i="16"/>
  <c r="AA21" i="16"/>
  <c r="Y21" i="16"/>
  <c r="T21" i="16"/>
  <c r="S21" i="16"/>
  <c r="R21" i="16"/>
  <c r="Q21" i="16"/>
  <c r="P21" i="16"/>
  <c r="K21" i="16"/>
  <c r="J21" i="16"/>
  <c r="L21" i="16" s="1"/>
  <c r="D21" i="16"/>
  <c r="H21" i="16" s="1"/>
  <c r="AK20" i="16"/>
  <c r="AA20" i="16"/>
  <c r="Y20" i="16"/>
  <c r="T20" i="16"/>
  <c r="S20" i="16"/>
  <c r="R20" i="16"/>
  <c r="Q20" i="16"/>
  <c r="P20" i="16"/>
  <c r="K20" i="16"/>
  <c r="J20" i="16"/>
  <c r="L20" i="16" s="1"/>
  <c r="D20" i="16"/>
  <c r="H20" i="16" s="1"/>
  <c r="AK19" i="16"/>
  <c r="AA19" i="16"/>
  <c r="Y19" i="16"/>
  <c r="T19" i="16"/>
  <c r="S19" i="16"/>
  <c r="R19" i="16"/>
  <c r="Q19" i="16"/>
  <c r="P19" i="16"/>
  <c r="K19" i="16"/>
  <c r="J19" i="16"/>
  <c r="L19" i="16" s="1"/>
  <c r="D19" i="16"/>
  <c r="H19" i="16" s="1"/>
  <c r="AK18" i="16"/>
  <c r="AA18" i="16"/>
  <c r="Y18" i="16"/>
  <c r="T18" i="16"/>
  <c r="S18" i="16"/>
  <c r="R18" i="16"/>
  <c r="Q18" i="16"/>
  <c r="P18" i="16"/>
  <c r="K18" i="16"/>
  <c r="J18" i="16"/>
  <c r="L18" i="16" s="1"/>
  <c r="D18" i="16"/>
  <c r="H18" i="16" s="1"/>
  <c r="AK17" i="16"/>
  <c r="AA17" i="16"/>
  <c r="Y17" i="16"/>
  <c r="T17" i="16"/>
  <c r="S17" i="16"/>
  <c r="R17" i="16"/>
  <c r="Q17" i="16"/>
  <c r="P17" i="16"/>
  <c r="K17" i="16"/>
  <c r="J17" i="16"/>
  <c r="L17" i="16" s="1"/>
  <c r="D17" i="16"/>
  <c r="H17" i="16" s="1"/>
  <c r="AK16" i="16"/>
  <c r="AA16" i="16"/>
  <c r="Y16" i="16"/>
  <c r="T16" i="16"/>
  <c r="S16" i="16"/>
  <c r="R16" i="16"/>
  <c r="Q16" i="16"/>
  <c r="P16" i="16"/>
  <c r="K16" i="16"/>
  <c r="J16" i="16"/>
  <c r="L16" i="16" s="1"/>
  <c r="D16" i="16"/>
  <c r="H16" i="16" s="1"/>
  <c r="AK15" i="16"/>
  <c r="AA15" i="16"/>
  <c r="Y15" i="16"/>
  <c r="T15" i="16"/>
  <c r="S15" i="16"/>
  <c r="R15" i="16"/>
  <c r="Q15" i="16"/>
  <c r="P15" i="16"/>
  <c r="K15" i="16"/>
  <c r="J15" i="16"/>
  <c r="L15" i="16" s="1"/>
  <c r="D15" i="16"/>
  <c r="H15" i="16" s="1"/>
  <c r="AK14" i="16"/>
  <c r="AA14" i="16"/>
  <c r="Y14" i="16"/>
  <c r="T14" i="16"/>
  <c r="S14" i="16"/>
  <c r="R14" i="16"/>
  <c r="Q14" i="16"/>
  <c r="P14" i="16"/>
  <c r="K14" i="16"/>
  <c r="J14" i="16"/>
  <c r="L14" i="16" s="1"/>
  <c r="D14" i="16"/>
  <c r="H14" i="16" s="1"/>
  <c r="AK13" i="16"/>
  <c r="AA13" i="16"/>
  <c r="Y13" i="16"/>
  <c r="T13" i="16"/>
  <c r="S13" i="16"/>
  <c r="R13" i="16"/>
  <c r="Q13" i="16"/>
  <c r="P13" i="16"/>
  <c r="K13" i="16"/>
  <c r="J13" i="16"/>
  <c r="E13" i="16"/>
  <c r="F13" i="16" s="1"/>
  <c r="I13" i="16" s="1"/>
  <c r="D13" i="16"/>
  <c r="H13" i="16" s="1"/>
  <c r="AK12" i="16"/>
  <c r="AB12" i="16"/>
  <c r="AA12" i="16"/>
  <c r="Y12" i="16"/>
  <c r="X12" i="16"/>
  <c r="V12" i="16"/>
  <c r="Z12" i="16" s="1"/>
  <c r="AC12" i="16" s="1"/>
  <c r="T12" i="16"/>
  <c r="S12" i="16"/>
  <c r="R12" i="16"/>
  <c r="Q12" i="16"/>
  <c r="P12" i="16"/>
  <c r="K12" i="16"/>
  <c r="J12" i="16"/>
  <c r="L12" i="16" s="1"/>
  <c r="D12" i="16"/>
  <c r="H12" i="16" s="1"/>
  <c r="AK11" i="16"/>
  <c r="AB11" i="16"/>
  <c r="AA11" i="16"/>
  <c r="Y11" i="16"/>
  <c r="X11" i="16"/>
  <c r="V11" i="16"/>
  <c r="Z11" i="16" s="1"/>
  <c r="AC11" i="16" s="1"/>
  <c r="T11" i="16"/>
  <c r="S11" i="16"/>
  <c r="R11" i="16"/>
  <c r="Q11" i="16"/>
  <c r="P11" i="16"/>
  <c r="K11" i="16"/>
  <c r="J11" i="16"/>
  <c r="L11" i="16" s="1"/>
  <c r="D11" i="16"/>
  <c r="H11" i="16" s="1"/>
  <c r="AK10" i="16"/>
  <c r="AB10" i="16"/>
  <c r="AA10" i="16"/>
  <c r="Y10" i="16"/>
  <c r="X10" i="16"/>
  <c r="V10" i="16"/>
  <c r="T10" i="16"/>
  <c r="S10" i="16"/>
  <c r="R10" i="16"/>
  <c r="Q10" i="16"/>
  <c r="P10" i="16"/>
  <c r="K10" i="16"/>
  <c r="J10" i="16"/>
  <c r="E10" i="16"/>
  <c r="F10" i="16" s="1"/>
  <c r="I10" i="16" s="1"/>
  <c r="D10" i="16"/>
  <c r="H10" i="16" s="1"/>
  <c r="AK9" i="16"/>
  <c r="AA9" i="16"/>
  <c r="Y9" i="16"/>
  <c r="T9" i="16"/>
  <c r="S9" i="16"/>
  <c r="R9" i="16"/>
  <c r="Q9" i="16"/>
  <c r="P9" i="16"/>
  <c r="K9" i="16"/>
  <c r="J9" i="16"/>
  <c r="L9" i="16" s="1"/>
  <c r="D9" i="16"/>
  <c r="H9" i="16" s="1"/>
  <c r="AK8" i="16"/>
  <c r="AA8" i="16"/>
  <c r="Y8" i="16"/>
  <c r="V8" i="16"/>
  <c r="Z8" i="16" s="1"/>
  <c r="T8" i="16"/>
  <c r="S8" i="16"/>
  <c r="R8" i="16"/>
  <c r="Q8" i="16"/>
  <c r="P8" i="16"/>
  <c r="K8" i="16"/>
  <c r="J8" i="16"/>
  <c r="L8" i="16" s="1"/>
  <c r="E8" i="16"/>
  <c r="D8" i="16"/>
  <c r="H8" i="16" s="1"/>
  <c r="AK7" i="16"/>
  <c r="AA7" i="16"/>
  <c r="Y7" i="16"/>
  <c r="V7" i="16"/>
  <c r="Z7" i="16" s="1"/>
  <c r="T7" i="16"/>
  <c r="S7" i="16"/>
  <c r="R7" i="16"/>
  <c r="R54" i="16" s="1"/>
  <c r="R60" i="16" s="1"/>
  <c r="Q7" i="16"/>
  <c r="Q54" i="16" s="1"/>
  <c r="Q60" i="16" s="1"/>
  <c r="P7" i="16"/>
  <c r="K7" i="16"/>
  <c r="K54" i="16" s="1"/>
  <c r="K60" i="16" s="1"/>
  <c r="J7" i="16"/>
  <c r="E7" i="16"/>
  <c r="F7" i="16" s="1"/>
  <c r="D7" i="16"/>
  <c r="E5" i="16"/>
  <c r="F5" i="16" s="1"/>
  <c r="G5" i="16" s="1"/>
  <c r="H5" i="16" s="1"/>
  <c r="I5" i="16" s="1"/>
  <c r="J5" i="16" s="1"/>
  <c r="K5" i="16" s="1"/>
  <c r="L5" i="16" s="1"/>
  <c r="M5" i="16" s="1"/>
  <c r="N5" i="16" s="1"/>
  <c r="O5" i="16" s="1"/>
  <c r="P5" i="16" s="1"/>
  <c r="Q5" i="16" s="1"/>
  <c r="R5" i="16" s="1"/>
  <c r="S5" i="16" s="1"/>
  <c r="T5" i="16" s="1"/>
  <c r="U5" i="16" s="1"/>
  <c r="V5" i="16" s="1"/>
  <c r="W5" i="16" s="1"/>
  <c r="X5" i="16" s="1"/>
  <c r="Y5" i="16" s="1"/>
  <c r="Z5" i="16" s="1"/>
  <c r="AA5" i="16" s="1"/>
  <c r="AB5" i="16" s="1"/>
  <c r="AC5" i="16" s="1"/>
  <c r="AD5" i="16" s="1"/>
  <c r="AE5" i="16" s="1"/>
  <c r="AF5" i="16" s="1"/>
  <c r="AG5" i="16" s="1"/>
  <c r="AH5" i="16" s="1"/>
  <c r="AI5" i="16" s="1"/>
  <c r="AJ5" i="16" s="1"/>
  <c r="AK5" i="16" s="1"/>
  <c r="AL5" i="16" s="1"/>
  <c r="AM5" i="16" s="1"/>
  <c r="W4" i="16"/>
  <c r="W9" i="16" s="1"/>
  <c r="V4" i="16"/>
  <c r="E4" i="16"/>
  <c r="AC4" i="8"/>
  <c r="AD4" i="8" s="1"/>
  <c r="AE4" i="8" s="1"/>
  <c r="AF4" i="8" s="1"/>
  <c r="AG4" i="8" s="1"/>
  <c r="AH4" i="8" s="1"/>
  <c r="AI4" i="8" s="1"/>
  <c r="AJ4" i="8" s="1"/>
  <c r="AK4" i="8" s="1"/>
  <c r="AL4" i="8" s="1"/>
  <c r="AM4" i="8" s="1"/>
  <c r="AN4" i="8" s="1"/>
  <c r="AO4" i="8" s="1"/>
  <c r="AP4" i="8" s="1"/>
  <c r="AQ4" i="8" s="1"/>
  <c r="AR4" i="8" s="1"/>
  <c r="AS4" i="8" s="1"/>
  <c r="AT4" i="8" s="1"/>
  <c r="AU4" i="8" s="1"/>
  <c r="AV4" i="8" s="1"/>
  <c r="AW4" i="8" s="1"/>
  <c r="AJ4" i="9"/>
  <c r="AK4" i="9" s="1"/>
  <c r="AL4" i="9" s="1"/>
  <c r="AM4" i="9" s="1"/>
  <c r="AN4" i="9" s="1"/>
  <c r="AO4" i="9" s="1"/>
  <c r="AP4" i="9" s="1"/>
  <c r="AQ4" i="9" s="1"/>
  <c r="AR4" i="9" s="1"/>
  <c r="AS4" i="9" s="1"/>
  <c r="AT4" i="9" s="1"/>
  <c r="AU4" i="9" s="1"/>
  <c r="AV4" i="9" s="1"/>
  <c r="AW4" i="9" s="1"/>
  <c r="AX4" i="9" s="1"/>
  <c r="AY4" i="9" s="1"/>
  <c r="AZ4" i="9" s="1"/>
  <c r="AN28" i="18" l="1"/>
  <c r="AO28" i="18"/>
  <c r="AM28" i="18"/>
  <c r="G27" i="17" s="1"/>
  <c r="AL28" i="18"/>
  <c r="AD33" i="18"/>
  <c r="AQ33" i="18"/>
  <c r="AR33" i="18" s="1"/>
  <c r="AN36" i="18"/>
  <c r="AO36" i="18"/>
  <c r="AM36" i="18"/>
  <c r="G35" i="17" s="1"/>
  <c r="AL36" i="18"/>
  <c r="AQ45" i="18"/>
  <c r="AR45" i="18" s="1"/>
  <c r="AD45" i="18"/>
  <c r="AM65" i="18"/>
  <c r="G64" i="17" s="1"/>
  <c r="AL65" i="18"/>
  <c r="AO65" i="18"/>
  <c r="AN65" i="18"/>
  <c r="AC67" i="18"/>
  <c r="G67" i="18"/>
  <c r="H67" i="18"/>
  <c r="D66" i="17" s="1"/>
  <c r="AM72" i="18"/>
  <c r="G71" i="17" s="1"/>
  <c r="AN72" i="18"/>
  <c r="AL72" i="18"/>
  <c r="AO72" i="18"/>
  <c r="AM75" i="18"/>
  <c r="G74" i="17" s="1"/>
  <c r="AO75" i="18"/>
  <c r="AL75" i="18"/>
  <c r="AN75" i="18"/>
  <c r="G2" i="20"/>
  <c r="D61" i="20"/>
  <c r="D71" i="20" s="1"/>
  <c r="H9" i="18"/>
  <c r="D8" i="17" s="1"/>
  <c r="E77" i="18"/>
  <c r="G77" i="18" s="1"/>
  <c r="AC9" i="18"/>
  <c r="G9" i="18"/>
  <c r="AM9" i="18"/>
  <c r="G8" i="17" s="1"/>
  <c r="AO9" i="18"/>
  <c r="AN9" i="18"/>
  <c r="AL9" i="18"/>
  <c r="AM10" i="18"/>
  <c r="G9" i="17" s="1"/>
  <c r="AN10" i="18"/>
  <c r="AL10" i="18"/>
  <c r="H13" i="18"/>
  <c r="D12" i="17" s="1"/>
  <c r="AC13" i="18"/>
  <c r="G13" i="18"/>
  <c r="AM13" i="18"/>
  <c r="G12" i="17" s="1"/>
  <c r="AO13" i="18"/>
  <c r="AN13" i="18"/>
  <c r="AL13" i="18"/>
  <c r="AM14" i="18"/>
  <c r="G13" i="17" s="1"/>
  <c r="AN14" i="18"/>
  <c r="AL14" i="18"/>
  <c r="H17" i="18"/>
  <c r="D16" i="17" s="1"/>
  <c r="AC17" i="18"/>
  <c r="G17" i="18"/>
  <c r="AM17" i="18"/>
  <c r="G16" i="17" s="1"/>
  <c r="AO17" i="18"/>
  <c r="AN17" i="18"/>
  <c r="AL17" i="18"/>
  <c r="AM18" i="18"/>
  <c r="G17" i="17" s="1"/>
  <c r="AN18" i="18"/>
  <c r="AL18" i="18"/>
  <c r="AD23" i="18"/>
  <c r="AQ23" i="18"/>
  <c r="AR23" i="18" s="1"/>
  <c r="AN26" i="18"/>
  <c r="AO26" i="18"/>
  <c r="AM26" i="18"/>
  <c r="G25" i="17" s="1"/>
  <c r="AL26" i="18"/>
  <c r="AD31" i="18"/>
  <c r="AQ31" i="18"/>
  <c r="AR31" i="18" s="1"/>
  <c r="AN34" i="18"/>
  <c r="AO34" i="18"/>
  <c r="AM34" i="18"/>
  <c r="G33" i="17" s="1"/>
  <c r="AL34" i="18"/>
  <c r="AD39" i="18"/>
  <c r="AQ39" i="18"/>
  <c r="AR39" i="18" s="1"/>
  <c r="H43" i="18"/>
  <c r="D42" i="17" s="1"/>
  <c r="G43" i="18"/>
  <c r="AC47" i="18"/>
  <c r="AL49" i="18"/>
  <c r="AN49" i="18"/>
  <c r="AO49" i="18"/>
  <c r="F50" i="17"/>
  <c r="AK51" i="18"/>
  <c r="AM56" i="18"/>
  <c r="G55" i="17" s="1"/>
  <c r="AN56" i="18"/>
  <c r="AL56" i="18"/>
  <c r="AO56" i="18"/>
  <c r="AM59" i="18"/>
  <c r="G58" i="17" s="1"/>
  <c r="AO59" i="18"/>
  <c r="AL59" i="18"/>
  <c r="AN59" i="18"/>
  <c r="H63" i="18"/>
  <c r="D62" i="17" s="1"/>
  <c r="G63" i="18"/>
  <c r="AC63" i="18"/>
  <c r="AM63" i="18"/>
  <c r="G62" i="17" s="1"/>
  <c r="AO63" i="18"/>
  <c r="AN63" i="18"/>
  <c r="AL63" i="18"/>
  <c r="AM76" i="18"/>
  <c r="G75" i="17" s="1"/>
  <c r="AN76" i="18"/>
  <c r="AO76" i="18"/>
  <c r="AL76" i="18"/>
  <c r="AN20" i="18"/>
  <c r="AO20" i="18"/>
  <c r="AM20" i="18"/>
  <c r="G19" i="17" s="1"/>
  <c r="AL20" i="18"/>
  <c r="AD25" i="18"/>
  <c r="AQ25" i="18"/>
  <c r="AR25" i="18" s="1"/>
  <c r="AQ41" i="18"/>
  <c r="AR41" i="18" s="1"/>
  <c r="AD41" i="18"/>
  <c r="AL42" i="18"/>
  <c r="AN42" i="18"/>
  <c r="AO42" i="18"/>
  <c r="AM42" i="18"/>
  <c r="G41" i="17" s="1"/>
  <c r="AL44" i="18"/>
  <c r="AN44" i="18"/>
  <c r="AM44" i="18"/>
  <c r="G43" i="17" s="1"/>
  <c r="AB45" i="18"/>
  <c r="H47" i="18"/>
  <c r="D46" i="17" s="1"/>
  <c r="G47" i="18"/>
  <c r="AM53" i="18"/>
  <c r="G52" i="17" s="1"/>
  <c r="AL53" i="18"/>
  <c r="AN53" i="18"/>
  <c r="AO53" i="18"/>
  <c r="AM61" i="18"/>
  <c r="G60" i="17" s="1"/>
  <c r="AL61" i="18"/>
  <c r="AN61" i="18"/>
  <c r="AO61" i="18"/>
  <c r="AD21" i="18"/>
  <c r="AQ21" i="18"/>
  <c r="AR21" i="18" s="1"/>
  <c r="AN24" i="18"/>
  <c r="AO24" i="18"/>
  <c r="AM24" i="18"/>
  <c r="G23" i="17" s="1"/>
  <c r="AL24" i="18"/>
  <c r="AD29" i="18"/>
  <c r="AQ29" i="18"/>
  <c r="AR29" i="18" s="1"/>
  <c r="AN32" i="18"/>
  <c r="AO32" i="18"/>
  <c r="AM32" i="18"/>
  <c r="G31" i="17" s="1"/>
  <c r="AL32" i="18"/>
  <c r="AD37" i="18"/>
  <c r="AQ37" i="18"/>
  <c r="AR37" i="18" s="1"/>
  <c r="AN40" i="18"/>
  <c r="AO40" i="18"/>
  <c r="AM40" i="18"/>
  <c r="G39" i="17" s="1"/>
  <c r="AL40" i="18"/>
  <c r="AL45" i="18"/>
  <c r="AN45" i="18"/>
  <c r="AO45" i="18"/>
  <c r="F46" i="17"/>
  <c r="AK47" i="18"/>
  <c r="AL50" i="18"/>
  <c r="AN50" i="18"/>
  <c r="AO50" i="18"/>
  <c r="AM50" i="18"/>
  <c r="G49" i="17" s="1"/>
  <c r="AM60" i="18"/>
  <c r="G59" i="17" s="1"/>
  <c r="AN60" i="18"/>
  <c r="AO60" i="18"/>
  <c r="AL60" i="18"/>
  <c r="AD67" i="18"/>
  <c r="C75" i="19"/>
  <c r="AZ73" i="19"/>
  <c r="C20" i="17"/>
  <c r="C24" i="17"/>
  <c r="C28" i="17"/>
  <c r="C32" i="17"/>
  <c r="C36" i="17"/>
  <c r="C40" i="17"/>
  <c r="AK77" i="18"/>
  <c r="AM8" i="18"/>
  <c r="AO8" i="18"/>
  <c r="AN8" i="18"/>
  <c r="AD9" i="18"/>
  <c r="AB9" i="18"/>
  <c r="AM11" i="18"/>
  <c r="G10" i="17" s="1"/>
  <c r="AL11" i="18"/>
  <c r="AO11" i="18"/>
  <c r="AM12" i="18"/>
  <c r="G11" i="17" s="1"/>
  <c r="AO12" i="18"/>
  <c r="AN12" i="18"/>
  <c r="AD13" i="18"/>
  <c r="AB13" i="18"/>
  <c r="AM15" i="18"/>
  <c r="G14" i="17" s="1"/>
  <c r="AL15" i="18"/>
  <c r="AO15" i="18"/>
  <c r="AM16" i="18"/>
  <c r="G15" i="17" s="1"/>
  <c r="AO16" i="18"/>
  <c r="AN16" i="18"/>
  <c r="AD17" i="18"/>
  <c r="AB17" i="18"/>
  <c r="AN22" i="18"/>
  <c r="AO22" i="18"/>
  <c r="AM22" i="18"/>
  <c r="G21" i="17" s="1"/>
  <c r="AL22" i="18"/>
  <c r="AD27" i="18"/>
  <c r="AQ27" i="18"/>
  <c r="AR27" i="18" s="1"/>
  <c r="AN30" i="18"/>
  <c r="AO30" i="18"/>
  <c r="AM30" i="18"/>
  <c r="G29" i="17" s="1"/>
  <c r="AL30" i="18"/>
  <c r="AD35" i="18"/>
  <c r="AQ35" i="18"/>
  <c r="AR35" i="18" s="1"/>
  <c r="AN38" i="18"/>
  <c r="AO38" i="18"/>
  <c r="AM38" i="18"/>
  <c r="G37" i="17" s="1"/>
  <c r="AL38" i="18"/>
  <c r="F42" i="17"/>
  <c r="AK43" i="18"/>
  <c r="AM45" i="18"/>
  <c r="G44" i="17" s="1"/>
  <c r="AL46" i="18"/>
  <c r="AN46" i="18"/>
  <c r="AO46" i="18"/>
  <c r="AM46" i="18"/>
  <c r="G45" i="17" s="1"/>
  <c r="AL48" i="18"/>
  <c r="AN48" i="18"/>
  <c r="AM48" i="18"/>
  <c r="G47" i="17" s="1"/>
  <c r="AQ49" i="18"/>
  <c r="AR49" i="18" s="1"/>
  <c r="AD49" i="18"/>
  <c r="AB49" i="18"/>
  <c r="H51" i="18"/>
  <c r="D50" i="17" s="1"/>
  <c r="G51" i="18"/>
  <c r="AQ63" i="18"/>
  <c r="AR63" i="18" s="1"/>
  <c r="AD63" i="18"/>
  <c r="AB63" i="18"/>
  <c r="AM64" i="18"/>
  <c r="G63" i="17" s="1"/>
  <c r="AN64" i="18"/>
  <c r="AL64" i="18"/>
  <c r="AO64" i="18"/>
  <c r="AM69" i="18"/>
  <c r="G68" i="17" s="1"/>
  <c r="AL69" i="18"/>
  <c r="AN69" i="18"/>
  <c r="AO69" i="18"/>
  <c r="D7" i="17"/>
  <c r="AB14" i="18"/>
  <c r="AQ14" i="18"/>
  <c r="AR14" i="18" s="1"/>
  <c r="AE42" i="18"/>
  <c r="AE77" i="18" s="1"/>
  <c r="AD77" i="18" s="1"/>
  <c r="H44" i="18"/>
  <c r="D43" i="17" s="1"/>
  <c r="G44" i="18"/>
  <c r="AE50" i="18"/>
  <c r="H52" i="18"/>
  <c r="D51" i="17" s="1"/>
  <c r="G52" i="18"/>
  <c r="AC53" i="18"/>
  <c r="G53" i="18"/>
  <c r="AB59" i="18"/>
  <c r="AB60" i="18"/>
  <c r="AM62" i="18"/>
  <c r="G61" i="17" s="1"/>
  <c r="AO62" i="18"/>
  <c r="AC73" i="18"/>
  <c r="G73" i="18"/>
  <c r="H73" i="18"/>
  <c r="D72" i="17" s="1"/>
  <c r="AB75" i="18"/>
  <c r="AO77" i="18"/>
  <c r="Z77" i="18"/>
  <c r="AB10" i="18"/>
  <c r="AQ10" i="18"/>
  <c r="AR10" i="18" s="1"/>
  <c r="AB18" i="18"/>
  <c r="AQ18" i="18"/>
  <c r="AR18" i="18" s="1"/>
  <c r="AB42" i="18"/>
  <c r="AE46" i="18"/>
  <c r="H48" i="18"/>
  <c r="D47" i="17" s="1"/>
  <c r="G48" i="18"/>
  <c r="AB50" i="18"/>
  <c r="AC57" i="18"/>
  <c r="G57" i="18"/>
  <c r="H57" i="18"/>
  <c r="D56" i="17" s="1"/>
  <c r="AD60" i="18"/>
  <c r="AQ60" i="18"/>
  <c r="AR60" i="18" s="1"/>
  <c r="AB65" i="18"/>
  <c r="AM66" i="18"/>
  <c r="G65" i="17" s="1"/>
  <c r="AL66" i="18"/>
  <c r="H68" i="18"/>
  <c r="D67" i="17" s="1"/>
  <c r="G68" i="18"/>
  <c r="AC69" i="18"/>
  <c r="G69" i="18"/>
  <c r="AD76" i="18"/>
  <c r="AQ76" i="18"/>
  <c r="AR76" i="18" s="1"/>
  <c r="AB76" i="18"/>
  <c r="C9" i="17"/>
  <c r="F10" i="17"/>
  <c r="F76" i="17" s="1"/>
  <c r="C13" i="17"/>
  <c r="F14" i="17"/>
  <c r="C17" i="17"/>
  <c r="F52" i="17"/>
  <c r="C59" i="17"/>
  <c r="F68" i="17"/>
  <c r="C75" i="17"/>
  <c r="Q77" i="18"/>
  <c r="AC77" i="18" s="1"/>
  <c r="G10" i="18"/>
  <c r="AC10" i="18"/>
  <c r="AB11" i="18"/>
  <c r="G14" i="18"/>
  <c r="AC14" i="18"/>
  <c r="AB15" i="18"/>
  <c r="G18" i="18"/>
  <c r="AC18" i="18"/>
  <c r="AB19" i="18"/>
  <c r="AE43" i="18"/>
  <c r="AB43" i="18"/>
  <c r="H45" i="18"/>
  <c r="D44" i="17" s="1"/>
  <c r="G45" i="18"/>
  <c r="AE47" i="18"/>
  <c r="AB47" i="18"/>
  <c r="H49" i="18"/>
  <c r="D48" i="17" s="1"/>
  <c r="G49" i="18"/>
  <c r="AE51" i="18"/>
  <c r="AB51" i="18"/>
  <c r="AM52" i="18"/>
  <c r="G51" i="17" s="1"/>
  <c r="AN52" i="18"/>
  <c r="H53" i="18"/>
  <c r="D52" i="17" s="1"/>
  <c r="AB55" i="18"/>
  <c r="AM55" i="18"/>
  <c r="G54" i="17" s="1"/>
  <c r="AO55" i="18"/>
  <c r="G56" i="18"/>
  <c r="AM57" i="18"/>
  <c r="G56" i="17" s="1"/>
  <c r="AL57" i="18"/>
  <c r="AC59" i="18"/>
  <c r="G59" i="18"/>
  <c r="AD59" i="18"/>
  <c r="AL62" i="18"/>
  <c r="AD65" i="18"/>
  <c r="AN66" i="18"/>
  <c r="AM67" i="18"/>
  <c r="G66" i="17" s="1"/>
  <c r="AO67" i="18"/>
  <c r="AL67" i="18"/>
  <c r="AM68" i="18"/>
  <c r="G67" i="17" s="1"/>
  <c r="AN68" i="18"/>
  <c r="H69" i="18"/>
  <c r="D68" i="17" s="1"/>
  <c r="AB71" i="18"/>
  <c r="AM71" i="18"/>
  <c r="G70" i="17" s="1"/>
  <c r="AO71" i="18"/>
  <c r="G72" i="18"/>
  <c r="AM73" i="18"/>
  <c r="G72" i="17" s="1"/>
  <c r="AL73" i="18"/>
  <c r="AC75" i="18"/>
  <c r="G75" i="18"/>
  <c r="AD75" i="18"/>
  <c r="AI77" i="18"/>
  <c r="C77" i="19"/>
  <c r="F61" i="20"/>
  <c r="F71" i="20" s="1"/>
  <c r="G4" i="20"/>
  <c r="G8" i="20"/>
  <c r="G12" i="20"/>
  <c r="G16" i="20"/>
  <c r="G20" i="20"/>
  <c r="G24" i="20"/>
  <c r="G28" i="20"/>
  <c r="G32" i="20"/>
  <c r="AB8" i="18"/>
  <c r="AQ8" i="18"/>
  <c r="G11" i="18"/>
  <c r="AB12" i="18"/>
  <c r="G15" i="18"/>
  <c r="AB16" i="18"/>
  <c r="G19" i="18"/>
  <c r="AL21" i="18"/>
  <c r="AL23" i="18"/>
  <c r="AL25" i="18"/>
  <c r="AL27" i="18"/>
  <c r="AL29" i="18"/>
  <c r="AL31" i="18"/>
  <c r="AL33" i="18"/>
  <c r="AL35" i="18"/>
  <c r="AL37" i="18"/>
  <c r="AL39" i="18"/>
  <c r="AL41" i="18"/>
  <c r="H42" i="18"/>
  <c r="D41" i="17" s="1"/>
  <c r="G42" i="18"/>
  <c r="AE44" i="18"/>
  <c r="AB44" i="18"/>
  <c r="H46" i="18"/>
  <c r="D45" i="17" s="1"/>
  <c r="G46" i="18"/>
  <c r="AE48" i="18"/>
  <c r="AB48" i="18"/>
  <c r="H50" i="18"/>
  <c r="D49" i="17" s="1"/>
  <c r="G50" i="18"/>
  <c r="AE52" i="18"/>
  <c r="AB52" i="18"/>
  <c r="AL52" i="18"/>
  <c r="AM54" i="18"/>
  <c r="G53" i="17" s="1"/>
  <c r="AO54" i="18"/>
  <c r="G55" i="18"/>
  <c r="AL55" i="18"/>
  <c r="AB57" i="18"/>
  <c r="AN57" i="18"/>
  <c r="AM58" i="18"/>
  <c r="G57" i="17" s="1"/>
  <c r="AL58" i="18"/>
  <c r="H59" i="18"/>
  <c r="D58" i="17" s="1"/>
  <c r="H60" i="18"/>
  <c r="D59" i="17" s="1"/>
  <c r="G60" i="18"/>
  <c r="AC61" i="18"/>
  <c r="G61" i="18"/>
  <c r="AQ62" i="18"/>
  <c r="AR62" i="18" s="1"/>
  <c r="AN62" i="18"/>
  <c r="AC65" i="18"/>
  <c r="G65" i="18"/>
  <c r="H65" i="18"/>
  <c r="D64" i="17" s="1"/>
  <c r="AQ66" i="18"/>
  <c r="AR66" i="18" s="1"/>
  <c r="AO66" i="18"/>
  <c r="AB67" i="18"/>
  <c r="AN67" i="18"/>
  <c r="AD68" i="18"/>
  <c r="AQ68" i="18"/>
  <c r="AR68" i="18" s="1"/>
  <c r="AB68" i="18"/>
  <c r="AL68" i="18"/>
  <c r="AM70" i="18"/>
  <c r="G69" i="17" s="1"/>
  <c r="AO70" i="18"/>
  <c r="G71" i="18"/>
  <c r="AL71" i="18"/>
  <c r="AB73" i="18"/>
  <c r="AN73" i="18"/>
  <c r="AM74" i="18"/>
  <c r="G73" i="17" s="1"/>
  <c r="AL74" i="18"/>
  <c r="H75" i="18"/>
  <c r="D74" i="17" s="1"/>
  <c r="H76" i="18"/>
  <c r="D75" i="17" s="1"/>
  <c r="G76" i="18"/>
  <c r="X77" i="18"/>
  <c r="AB77" i="18" s="1"/>
  <c r="G36" i="20"/>
  <c r="G40" i="20"/>
  <c r="G44" i="20"/>
  <c r="G48" i="20"/>
  <c r="G52" i="20"/>
  <c r="G56" i="20"/>
  <c r="G60" i="20"/>
  <c r="AA77" i="18"/>
  <c r="AB53" i="18"/>
  <c r="AD56" i="18"/>
  <c r="AB56" i="18"/>
  <c r="AB61" i="18"/>
  <c r="AD64" i="18"/>
  <c r="AB64" i="18"/>
  <c r="AB69" i="18"/>
  <c r="AD72" i="18"/>
  <c r="AB72" i="18"/>
  <c r="AZ72" i="19"/>
  <c r="G3" i="20"/>
  <c r="G7" i="20"/>
  <c r="G11" i="20"/>
  <c r="G15" i="20"/>
  <c r="G19" i="20"/>
  <c r="G23" i="20"/>
  <c r="G27" i="20"/>
  <c r="G31" i="20"/>
  <c r="G35" i="20"/>
  <c r="G39" i="20"/>
  <c r="G43" i="20"/>
  <c r="G47" i="20"/>
  <c r="G51" i="20"/>
  <c r="G55" i="20"/>
  <c r="G59" i="20"/>
  <c r="AB54" i="18"/>
  <c r="AB58" i="18"/>
  <c r="AB62" i="18"/>
  <c r="AB66" i="18"/>
  <c r="AB70" i="18"/>
  <c r="AB74" i="18"/>
  <c r="AC8" i="16"/>
  <c r="Z9" i="16"/>
  <c r="X9" i="16"/>
  <c r="AB9" i="16"/>
  <c r="X7" i="16"/>
  <c r="F24" i="16"/>
  <c r="I24" i="16" s="1"/>
  <c r="M24" i="16" s="1"/>
  <c r="O24" i="16" s="1"/>
  <c r="U24" i="16" s="1"/>
  <c r="E57" i="16"/>
  <c r="F57" i="16" s="1"/>
  <c r="I57" i="16" s="1"/>
  <c r="M57" i="16" s="1"/>
  <c r="O57" i="16" s="1"/>
  <c r="U57" i="16" s="1"/>
  <c r="E56" i="16"/>
  <c r="F56" i="16" s="1"/>
  <c r="E53" i="16"/>
  <c r="F53" i="16" s="1"/>
  <c r="I53" i="16" s="1"/>
  <c r="M53" i="16" s="1"/>
  <c r="O53" i="16" s="1"/>
  <c r="U53" i="16" s="1"/>
  <c r="E52" i="16"/>
  <c r="F52" i="16" s="1"/>
  <c r="I52" i="16" s="1"/>
  <c r="M52" i="16" s="1"/>
  <c r="O52" i="16" s="1"/>
  <c r="U52" i="16" s="1"/>
  <c r="E51" i="16"/>
  <c r="F51" i="16" s="1"/>
  <c r="I51" i="16" s="1"/>
  <c r="M51" i="16" s="1"/>
  <c r="O51" i="16" s="1"/>
  <c r="U51" i="16" s="1"/>
  <c r="E50" i="16"/>
  <c r="F50" i="16" s="1"/>
  <c r="I50" i="16" s="1"/>
  <c r="M50" i="16" s="1"/>
  <c r="O50" i="16" s="1"/>
  <c r="U50" i="16" s="1"/>
  <c r="E49" i="16"/>
  <c r="F49" i="16" s="1"/>
  <c r="I49" i="16" s="1"/>
  <c r="M49" i="16" s="1"/>
  <c r="O49" i="16" s="1"/>
  <c r="U49" i="16" s="1"/>
  <c r="E44" i="16"/>
  <c r="F44" i="16" s="1"/>
  <c r="I44" i="16" s="1"/>
  <c r="M44" i="16" s="1"/>
  <c r="O44" i="16" s="1"/>
  <c r="U44" i="16" s="1"/>
  <c r="E43" i="16"/>
  <c r="E42" i="16"/>
  <c r="F42" i="16" s="1"/>
  <c r="I42" i="16" s="1"/>
  <c r="M42" i="16" s="1"/>
  <c r="O42" i="16" s="1"/>
  <c r="U42" i="16" s="1"/>
  <c r="E41" i="16"/>
  <c r="E45" i="16"/>
  <c r="F45" i="16" s="1"/>
  <c r="I45" i="16" s="1"/>
  <c r="M45" i="16" s="1"/>
  <c r="O45" i="16" s="1"/>
  <c r="U45" i="16" s="1"/>
  <c r="E46" i="16"/>
  <c r="F46" i="16" s="1"/>
  <c r="I46" i="16" s="1"/>
  <c r="M46" i="16" s="1"/>
  <c r="O46" i="16" s="1"/>
  <c r="U46" i="16" s="1"/>
  <c r="E48" i="16"/>
  <c r="F48" i="16" s="1"/>
  <c r="I48" i="16" s="1"/>
  <c r="M48" i="16" s="1"/>
  <c r="O48" i="16" s="1"/>
  <c r="U48" i="16" s="1"/>
  <c r="E39" i="16"/>
  <c r="F39" i="16" s="1"/>
  <c r="I39" i="16" s="1"/>
  <c r="M39" i="16" s="1"/>
  <c r="O39" i="16" s="1"/>
  <c r="U39" i="16" s="1"/>
  <c r="E35" i="16"/>
  <c r="F35" i="16" s="1"/>
  <c r="I35" i="16" s="1"/>
  <c r="M35" i="16" s="1"/>
  <c r="O35" i="16" s="1"/>
  <c r="U35" i="16" s="1"/>
  <c r="E38" i="16"/>
  <c r="E37" i="16"/>
  <c r="F37" i="16" s="1"/>
  <c r="I37" i="16" s="1"/>
  <c r="M37" i="16" s="1"/>
  <c r="O37" i="16" s="1"/>
  <c r="U37" i="16" s="1"/>
  <c r="E47" i="16"/>
  <c r="F47" i="16" s="1"/>
  <c r="I47" i="16" s="1"/>
  <c r="M47" i="16" s="1"/>
  <c r="O47" i="16" s="1"/>
  <c r="U47" i="16" s="1"/>
  <c r="E36" i="16"/>
  <c r="F36" i="16" s="1"/>
  <c r="I36" i="16" s="1"/>
  <c r="E28" i="16"/>
  <c r="F28" i="16" s="1"/>
  <c r="I28" i="16" s="1"/>
  <c r="E25" i="16"/>
  <c r="E24" i="16"/>
  <c r="E23" i="16"/>
  <c r="F23" i="16" s="1"/>
  <c r="I23" i="16" s="1"/>
  <c r="M23" i="16" s="1"/>
  <c r="O23" i="16" s="1"/>
  <c r="U23" i="16" s="1"/>
  <c r="E22" i="16"/>
  <c r="F22" i="16" s="1"/>
  <c r="I22" i="16" s="1"/>
  <c r="M22" i="16" s="1"/>
  <c r="O22" i="16" s="1"/>
  <c r="U22" i="16" s="1"/>
  <c r="E21" i="16"/>
  <c r="F21" i="16" s="1"/>
  <c r="I21" i="16" s="1"/>
  <c r="M21" i="16" s="1"/>
  <c r="O21" i="16" s="1"/>
  <c r="U21" i="16" s="1"/>
  <c r="E20" i="16"/>
  <c r="F20" i="16" s="1"/>
  <c r="I20" i="16" s="1"/>
  <c r="M20" i="16" s="1"/>
  <c r="O20" i="16" s="1"/>
  <c r="U20" i="16" s="1"/>
  <c r="E19" i="16"/>
  <c r="F19" i="16" s="1"/>
  <c r="I19" i="16" s="1"/>
  <c r="M19" i="16" s="1"/>
  <c r="O19" i="16" s="1"/>
  <c r="U19" i="16" s="1"/>
  <c r="E18" i="16"/>
  <c r="F18" i="16" s="1"/>
  <c r="I18" i="16" s="1"/>
  <c r="M18" i="16" s="1"/>
  <c r="O18" i="16" s="1"/>
  <c r="U18" i="16" s="1"/>
  <c r="E17" i="16"/>
  <c r="F17" i="16" s="1"/>
  <c r="I17" i="16" s="1"/>
  <c r="M17" i="16" s="1"/>
  <c r="O17" i="16" s="1"/>
  <c r="U17" i="16" s="1"/>
  <c r="E16" i="16"/>
  <c r="F16" i="16" s="1"/>
  <c r="I16" i="16" s="1"/>
  <c r="M16" i="16" s="1"/>
  <c r="O16" i="16" s="1"/>
  <c r="U16" i="16" s="1"/>
  <c r="E15" i="16"/>
  <c r="F15" i="16" s="1"/>
  <c r="I15" i="16" s="1"/>
  <c r="M15" i="16" s="1"/>
  <c r="O15" i="16" s="1"/>
  <c r="U15" i="16" s="1"/>
  <c r="E34" i="16"/>
  <c r="F34" i="16" s="1"/>
  <c r="I34" i="16" s="1"/>
  <c r="M34" i="16" s="1"/>
  <c r="O34" i="16" s="1"/>
  <c r="U34" i="16" s="1"/>
  <c r="E31" i="16"/>
  <c r="F31" i="16" s="1"/>
  <c r="I31" i="16" s="1"/>
  <c r="M31" i="16" s="1"/>
  <c r="O31" i="16" s="1"/>
  <c r="U31" i="16" s="1"/>
  <c r="E27" i="16"/>
  <c r="F27" i="16" s="1"/>
  <c r="I27" i="16" s="1"/>
  <c r="M27" i="16" s="1"/>
  <c r="O27" i="16" s="1"/>
  <c r="U27" i="16" s="1"/>
  <c r="E40" i="16"/>
  <c r="F40" i="16" s="1"/>
  <c r="I40" i="16" s="1"/>
  <c r="E33" i="16"/>
  <c r="F33" i="16" s="1"/>
  <c r="I33" i="16" s="1"/>
  <c r="M33" i="16" s="1"/>
  <c r="O33" i="16" s="1"/>
  <c r="U33" i="16" s="1"/>
  <c r="E30" i="16"/>
  <c r="F30" i="16" s="1"/>
  <c r="I30" i="16" s="1"/>
  <c r="M30" i="16" s="1"/>
  <c r="O30" i="16" s="1"/>
  <c r="U30" i="16" s="1"/>
  <c r="E26" i="16"/>
  <c r="F26" i="16" s="1"/>
  <c r="I26" i="16" s="1"/>
  <c r="E32" i="16"/>
  <c r="F32" i="16" s="1"/>
  <c r="I32" i="16" s="1"/>
  <c r="M32" i="16" s="1"/>
  <c r="O32" i="16" s="1"/>
  <c r="U32" i="16" s="1"/>
  <c r="E29" i="16"/>
  <c r="F29" i="16" s="1"/>
  <c r="I29" i="16" s="1"/>
  <c r="M29" i="16" s="1"/>
  <c r="O29" i="16" s="1"/>
  <c r="U29" i="16" s="1"/>
  <c r="S54" i="16"/>
  <c r="S60" i="16" s="1"/>
  <c r="Y54" i="16"/>
  <c r="Y60" i="16" s="1"/>
  <c r="AK54" i="16"/>
  <c r="AK60" i="16" s="1"/>
  <c r="F8" i="16"/>
  <c r="I8" i="16" s="1"/>
  <c r="M8" i="16" s="1"/>
  <c r="O8" i="16" s="1"/>
  <c r="U8" i="16" s="1"/>
  <c r="X8" i="16"/>
  <c r="AD8" i="16" s="1"/>
  <c r="E9" i="16"/>
  <c r="E11" i="16"/>
  <c r="F11" i="16" s="1"/>
  <c r="I11" i="16" s="1"/>
  <c r="M11" i="16" s="1"/>
  <c r="O11" i="16" s="1"/>
  <c r="U11" i="16" s="1"/>
  <c r="AD12" i="16"/>
  <c r="L13" i="16"/>
  <c r="M13" i="16" s="1"/>
  <c r="O13" i="16" s="1"/>
  <c r="U13" i="16" s="1"/>
  <c r="E14" i="16"/>
  <c r="F14" i="16" s="1"/>
  <c r="I14" i="16" s="1"/>
  <c r="M14" i="16" s="1"/>
  <c r="O14" i="16" s="1"/>
  <c r="U14" i="16" s="1"/>
  <c r="F25" i="16"/>
  <c r="I25" i="16" s="1"/>
  <c r="M25" i="16" s="1"/>
  <c r="O25" i="16" s="1"/>
  <c r="U25" i="16" s="1"/>
  <c r="W62" i="16"/>
  <c r="W46" i="16"/>
  <c r="W53" i="16"/>
  <c r="W35" i="16"/>
  <c r="W29" i="16"/>
  <c r="W36" i="16"/>
  <c r="W20" i="16"/>
  <c r="W13" i="16"/>
  <c r="AB7" i="16"/>
  <c r="AC7" i="16" s="1"/>
  <c r="AB8" i="16"/>
  <c r="AD11" i="16"/>
  <c r="D54" i="16"/>
  <c r="D60" i="16" s="1"/>
  <c r="H7" i="16"/>
  <c r="I7" i="16" s="1"/>
  <c r="J54" i="16"/>
  <c r="J60" i="16" s="1"/>
  <c r="L7" i="16"/>
  <c r="P54" i="16"/>
  <c r="P60" i="16" s="1"/>
  <c r="T54" i="16"/>
  <c r="T60" i="16" s="1"/>
  <c r="AA54" i="16"/>
  <c r="AA60" i="16" s="1"/>
  <c r="F9" i="16"/>
  <c r="I9" i="16" s="1"/>
  <c r="M9" i="16" s="1"/>
  <c r="O9" i="16" s="1"/>
  <c r="U9" i="16" s="1"/>
  <c r="L10" i="16"/>
  <c r="M10" i="16" s="1"/>
  <c r="O10" i="16" s="1"/>
  <c r="U10" i="16" s="1"/>
  <c r="Z10" i="16"/>
  <c r="AC10" i="16" s="1"/>
  <c r="AD10" i="16" s="1"/>
  <c r="E12" i="16"/>
  <c r="F12" i="16" s="1"/>
  <c r="I12" i="16" s="1"/>
  <c r="M12" i="16" s="1"/>
  <c r="O12" i="16" s="1"/>
  <c r="U12" i="16" s="1"/>
  <c r="L26" i="16"/>
  <c r="L30" i="16"/>
  <c r="V56" i="16"/>
  <c r="V53" i="16"/>
  <c r="V52" i="16"/>
  <c r="V51" i="16"/>
  <c r="V50" i="16"/>
  <c r="V49" i="16"/>
  <c r="V48" i="16"/>
  <c r="V47" i="16"/>
  <c r="V45" i="16"/>
  <c r="V63" i="16"/>
  <c r="V57" i="16"/>
  <c r="V44" i="16"/>
  <c r="V43" i="16"/>
  <c r="V42" i="16"/>
  <c r="V41" i="16"/>
  <c r="V39" i="16"/>
  <c r="V34" i="16"/>
  <c r="V33" i="16"/>
  <c r="V32" i="16"/>
  <c r="V31" i="16"/>
  <c r="V30" i="16"/>
  <c r="V28" i="16"/>
  <c r="V27" i="16"/>
  <c r="V26" i="16"/>
  <c r="V38" i="16"/>
  <c r="V37" i="16"/>
  <c r="V40" i="16"/>
  <c r="L31" i="16"/>
  <c r="H37" i="16"/>
  <c r="V14" i="16"/>
  <c r="V15" i="16"/>
  <c r="V16" i="16"/>
  <c r="V17" i="16"/>
  <c r="V18" i="16"/>
  <c r="V19" i="16"/>
  <c r="V21" i="16"/>
  <c r="V22" i="16"/>
  <c r="V23" i="16"/>
  <c r="V24" i="16"/>
  <c r="L28" i="16"/>
  <c r="V25" i="16"/>
  <c r="F41" i="16"/>
  <c r="I41" i="16" s="1"/>
  <c r="M41" i="16" s="1"/>
  <c r="O41" i="16" s="1"/>
  <c r="U41" i="16" s="1"/>
  <c r="F43" i="16"/>
  <c r="I43" i="16" s="1"/>
  <c r="M43" i="16" s="1"/>
  <c r="O43" i="16" s="1"/>
  <c r="U43" i="16" s="1"/>
  <c r="L36" i="16"/>
  <c r="F38" i="16"/>
  <c r="I38" i="16" s="1"/>
  <c r="M38" i="16" s="1"/>
  <c r="O38" i="16" s="1"/>
  <c r="U38" i="16" s="1"/>
  <c r="L40" i="16"/>
  <c r="L41" i="16"/>
  <c r="L42" i="16"/>
  <c r="E1" i="17" l="1"/>
  <c r="E4" i="17"/>
  <c r="E74" i="17"/>
  <c r="AR8" i="18"/>
  <c r="E72" i="17"/>
  <c r="AL77" i="18"/>
  <c r="AN77" i="18"/>
  <c r="AL51" i="18"/>
  <c r="AN51" i="18"/>
  <c r="AO51" i="18"/>
  <c r="AM51" i="18"/>
  <c r="G50" i="17" s="1"/>
  <c r="E8" i="17"/>
  <c r="E66" i="17"/>
  <c r="E64" i="17"/>
  <c r="E59" i="17"/>
  <c r="AD52" i="18"/>
  <c r="AQ52" i="18"/>
  <c r="AR52" i="18" s="1"/>
  <c r="C51" i="17"/>
  <c r="AQ48" i="18"/>
  <c r="AR48" i="18" s="1"/>
  <c r="AD48" i="18"/>
  <c r="C47" i="17"/>
  <c r="AQ44" i="18"/>
  <c r="AR44" i="18" s="1"/>
  <c r="AD44" i="18"/>
  <c r="C43" i="17"/>
  <c r="AF77" i="18"/>
  <c r="E52" i="17"/>
  <c r="AQ51" i="18"/>
  <c r="AR51" i="18" s="1"/>
  <c r="AD51" i="18"/>
  <c r="C50" i="17"/>
  <c r="AQ47" i="18"/>
  <c r="AR47" i="18" s="1"/>
  <c r="AD47" i="18"/>
  <c r="C46" i="17"/>
  <c r="AQ43" i="18"/>
  <c r="AR43" i="18" s="1"/>
  <c r="AD43" i="18"/>
  <c r="C42" i="17"/>
  <c r="E56" i="17"/>
  <c r="E43" i="17"/>
  <c r="D76" i="17"/>
  <c r="E7" i="17"/>
  <c r="E50" i="17"/>
  <c r="AL43" i="18"/>
  <c r="AN43" i="18"/>
  <c r="AO43" i="18"/>
  <c r="AM43" i="18"/>
  <c r="G42" i="17" s="1"/>
  <c r="C78" i="19"/>
  <c r="C87" i="19" s="1"/>
  <c r="AL47" i="18"/>
  <c r="AN47" i="18"/>
  <c r="AO47" i="18"/>
  <c r="AM47" i="18"/>
  <c r="G46" i="17" s="1"/>
  <c r="E12" i="17"/>
  <c r="E58" i="17"/>
  <c r="E47" i="17"/>
  <c r="E51" i="17"/>
  <c r="AQ42" i="18"/>
  <c r="AR42" i="18" s="1"/>
  <c r="AD42" i="18"/>
  <c r="C41" i="17"/>
  <c r="C76" i="17" s="1"/>
  <c r="H77" i="18"/>
  <c r="E46" i="17"/>
  <c r="E75" i="17"/>
  <c r="E49" i="17"/>
  <c r="E45" i="17"/>
  <c r="E41" i="17"/>
  <c r="E68" i="17"/>
  <c r="E48" i="17"/>
  <c r="E44" i="17"/>
  <c r="E67" i="17"/>
  <c r="AQ46" i="18"/>
  <c r="AR46" i="18" s="1"/>
  <c r="AD46" i="18"/>
  <c r="C45" i="17"/>
  <c r="AQ50" i="18"/>
  <c r="AR50" i="18" s="1"/>
  <c r="AD50" i="18"/>
  <c r="C49" i="17"/>
  <c r="G7" i="17"/>
  <c r="E62" i="17"/>
  <c r="E42" i="17"/>
  <c r="E16" i="17"/>
  <c r="G61" i="20"/>
  <c r="G71" i="20" s="1"/>
  <c r="AE10" i="16"/>
  <c r="AG10" i="16" s="1"/>
  <c r="AH10" i="16"/>
  <c r="AJ10" i="16" s="1"/>
  <c r="AL10" i="16" s="1"/>
  <c r="AM10" i="16" s="1"/>
  <c r="AF10" i="16"/>
  <c r="I54" i="16"/>
  <c r="M7" i="16"/>
  <c r="AB21" i="16"/>
  <c r="X21" i="16"/>
  <c r="AD21" i="16" s="1"/>
  <c r="Z21" i="16"/>
  <c r="AC21" i="16" s="1"/>
  <c r="Z30" i="16"/>
  <c r="AC30" i="16" s="1"/>
  <c r="AB30" i="16"/>
  <c r="X30" i="16"/>
  <c r="AB45" i="16"/>
  <c r="X45" i="16"/>
  <c r="Z45" i="16"/>
  <c r="AB23" i="16"/>
  <c r="X23" i="16"/>
  <c r="Z23" i="16"/>
  <c r="AC23" i="16" s="1"/>
  <c r="AB18" i="16"/>
  <c r="X18" i="16"/>
  <c r="AD18" i="16" s="1"/>
  <c r="Z18" i="16"/>
  <c r="AC18" i="16" s="1"/>
  <c r="AB14" i="16"/>
  <c r="X14" i="16"/>
  <c r="Z14" i="16"/>
  <c r="Z40" i="16"/>
  <c r="AC40" i="16" s="1"/>
  <c r="X40" i="16"/>
  <c r="AD40" i="16" s="1"/>
  <c r="AB40" i="16"/>
  <c r="Z27" i="16"/>
  <c r="X27" i="16"/>
  <c r="AB27" i="16"/>
  <c r="Z32" i="16"/>
  <c r="X32" i="16"/>
  <c r="AB32" i="16"/>
  <c r="AB41" i="16"/>
  <c r="X41" i="16"/>
  <c r="Z41" i="16"/>
  <c r="AB57" i="16"/>
  <c r="X57" i="16"/>
  <c r="Z57" i="16"/>
  <c r="Z48" i="16"/>
  <c r="X48" i="16"/>
  <c r="AB48" i="16"/>
  <c r="Z52" i="16"/>
  <c r="AB52" i="16"/>
  <c r="X52" i="16"/>
  <c r="L54" i="16"/>
  <c r="L60" i="16" s="1"/>
  <c r="AE11" i="16"/>
  <c r="AF11" i="16"/>
  <c r="Z13" i="16"/>
  <c r="AC13" i="16" s="1"/>
  <c r="X13" i="16"/>
  <c r="AB13" i="16"/>
  <c r="Z35" i="16"/>
  <c r="AB35" i="16"/>
  <c r="X35" i="16"/>
  <c r="M40" i="16"/>
  <c r="O40" i="16" s="1"/>
  <c r="U40" i="16" s="1"/>
  <c r="M36" i="16"/>
  <c r="O36" i="16" s="1"/>
  <c r="U36" i="16" s="1"/>
  <c r="AD9" i="16"/>
  <c r="Z25" i="16"/>
  <c r="AB25" i="16"/>
  <c r="X25" i="16"/>
  <c r="AB22" i="16"/>
  <c r="X22" i="16"/>
  <c r="Z22" i="16"/>
  <c r="AB17" i="16"/>
  <c r="X17" i="16"/>
  <c r="Z17" i="16"/>
  <c r="Z37" i="16"/>
  <c r="X37" i="16"/>
  <c r="AB37" i="16"/>
  <c r="Z28" i="16"/>
  <c r="X28" i="16"/>
  <c r="AB28" i="16"/>
  <c r="Z33" i="16"/>
  <c r="AC33" i="16" s="1"/>
  <c r="X33" i="16"/>
  <c r="AB33" i="16"/>
  <c r="AB42" i="16"/>
  <c r="X42" i="16"/>
  <c r="Z42" i="16"/>
  <c r="X63" i="16"/>
  <c r="AB63" i="16"/>
  <c r="Z63" i="16"/>
  <c r="AC63" i="16" s="1"/>
  <c r="AB49" i="16"/>
  <c r="X49" i="16"/>
  <c r="AD49" i="16" s="1"/>
  <c r="Z49" i="16"/>
  <c r="AC49" i="16" s="1"/>
  <c r="AB20" i="16"/>
  <c r="X20" i="16"/>
  <c r="Z20" i="16"/>
  <c r="M26" i="16"/>
  <c r="O26" i="16" s="1"/>
  <c r="U26" i="16" s="1"/>
  <c r="AD7" i="16"/>
  <c r="AC9" i="16"/>
  <c r="AB16" i="16"/>
  <c r="X16" i="16"/>
  <c r="Z16" i="16"/>
  <c r="Z38" i="16"/>
  <c r="X38" i="16"/>
  <c r="AB38" i="16"/>
  <c r="Z34" i="16"/>
  <c r="AB34" i="16"/>
  <c r="X34" i="16"/>
  <c r="AB43" i="16"/>
  <c r="X43" i="16"/>
  <c r="Z43" i="16"/>
  <c r="Z50" i="16"/>
  <c r="AB50" i="16"/>
  <c r="X50" i="16"/>
  <c r="Z56" i="16"/>
  <c r="AB56" i="16"/>
  <c r="AB58" i="16" s="1"/>
  <c r="X56" i="16"/>
  <c r="H54" i="16"/>
  <c r="H60" i="16" s="1"/>
  <c r="Z36" i="16"/>
  <c r="AC36" i="16" s="1"/>
  <c r="X36" i="16"/>
  <c r="AD36" i="16" s="1"/>
  <c r="AB36" i="16"/>
  <c r="AB46" i="16"/>
  <c r="X46" i="16"/>
  <c r="Z46" i="16"/>
  <c r="AC46" i="16" s="1"/>
  <c r="AE8" i="16"/>
  <c r="AG8" i="16" s="1"/>
  <c r="AH8" i="16" s="1"/>
  <c r="AJ8" i="16" s="1"/>
  <c r="AL8" i="16" s="1"/>
  <c r="AM8" i="16" s="1"/>
  <c r="AF8" i="16"/>
  <c r="F58" i="16"/>
  <c r="I56" i="16"/>
  <c r="F54" i="16"/>
  <c r="AB24" i="16"/>
  <c r="X24" i="16"/>
  <c r="Z24" i="16"/>
  <c r="AB19" i="16"/>
  <c r="AB54" i="16" s="1"/>
  <c r="AB60" i="16" s="1"/>
  <c r="X19" i="16"/>
  <c r="Z19" i="16"/>
  <c r="AC19" i="16" s="1"/>
  <c r="AB15" i="16"/>
  <c r="X15" i="16"/>
  <c r="AD15" i="16" s="1"/>
  <c r="Z15" i="16"/>
  <c r="AC15" i="16" s="1"/>
  <c r="Z26" i="16"/>
  <c r="AC26" i="16" s="1"/>
  <c r="AB26" i="16"/>
  <c r="X26" i="16"/>
  <c r="Z31" i="16"/>
  <c r="AC31" i="16" s="1"/>
  <c r="X31" i="16"/>
  <c r="AD31" i="16" s="1"/>
  <c r="AB31" i="16"/>
  <c r="Z39" i="16"/>
  <c r="AC39" i="16" s="1"/>
  <c r="AB39" i="16"/>
  <c r="X39" i="16"/>
  <c r="AD39" i="16" s="1"/>
  <c r="AB44" i="16"/>
  <c r="X44" i="16"/>
  <c r="AD44" i="16" s="1"/>
  <c r="Z44" i="16"/>
  <c r="AC44" i="16" s="1"/>
  <c r="Z47" i="16"/>
  <c r="AC47" i="16" s="1"/>
  <c r="AB47" i="16"/>
  <c r="X47" i="16"/>
  <c r="Z51" i="16"/>
  <c r="AB51" i="16"/>
  <c r="X51" i="16"/>
  <c r="Z29" i="16"/>
  <c r="AC29" i="16" s="1"/>
  <c r="X29" i="16"/>
  <c r="AD29" i="16" s="1"/>
  <c r="AB29" i="16"/>
  <c r="AB62" i="16"/>
  <c r="AB53" i="16" s="1"/>
  <c r="Z62" i="16"/>
  <c r="X62" i="16"/>
  <c r="X53" i="16" s="1"/>
  <c r="AE12" i="16"/>
  <c r="AF12" i="16"/>
  <c r="M28" i="16"/>
  <c r="O28" i="16" s="1"/>
  <c r="U28" i="16" s="1"/>
  <c r="G76" i="17" l="1"/>
  <c r="AM77" i="18"/>
  <c r="E73" i="17"/>
  <c r="E69" i="17"/>
  <c r="E63" i="17"/>
  <c r="E57" i="17"/>
  <c r="E53" i="17"/>
  <c r="E22" i="17"/>
  <c r="E20" i="17"/>
  <c r="E14" i="17"/>
  <c r="E23" i="17"/>
  <c r="E39" i="17"/>
  <c r="E61" i="17"/>
  <c r="E29" i="17"/>
  <c r="E31" i="17"/>
  <c r="E19" i="17"/>
  <c r="E32" i="17"/>
  <c r="E55" i="17"/>
  <c r="E33" i="17"/>
  <c r="E70" i="17"/>
  <c r="E10" i="17"/>
  <c r="E37" i="17"/>
  <c r="E36" i="17"/>
  <c r="E27" i="17"/>
  <c r="E40" i="17"/>
  <c r="E9" i="17"/>
  <c r="E76" i="17" s="1"/>
  <c r="E11" i="17"/>
  <c r="E17" i="17"/>
  <c r="E26" i="17"/>
  <c r="E35" i="17"/>
  <c r="E30" i="17"/>
  <c r="E18" i="17"/>
  <c r="E54" i="17"/>
  <c r="E21" i="17"/>
  <c r="E34" i="17"/>
  <c r="E71" i="17"/>
  <c r="E28" i="17"/>
  <c r="E60" i="17"/>
  <c r="E24" i="17"/>
  <c r="E13" i="17"/>
  <c r="E15" i="17"/>
  <c r="E25" i="17"/>
  <c r="E38" i="17"/>
  <c r="E65" i="17"/>
  <c r="AQ77" i="18"/>
  <c r="AR77" i="18" s="1"/>
  <c r="H4" i="17"/>
  <c r="H42" i="17" s="1"/>
  <c r="J42" i="17" s="1"/>
  <c r="H1" i="17"/>
  <c r="AD53" i="16"/>
  <c r="AE31" i="16"/>
  <c r="AF31" i="16"/>
  <c r="AD47" i="16"/>
  <c r="AF44" i="16"/>
  <c r="AE44" i="16"/>
  <c r="AD26" i="16"/>
  <c r="AF15" i="16"/>
  <c r="AE15" i="16"/>
  <c r="F60" i="16"/>
  <c r="AC56" i="16"/>
  <c r="AC58" i="16" s="1"/>
  <c r="Z58" i="16"/>
  <c r="AC43" i="16"/>
  <c r="AD43" i="16" s="1"/>
  <c r="AC38" i="16"/>
  <c r="AC20" i="16"/>
  <c r="AE49" i="16"/>
  <c r="AG49" i="16" s="1"/>
  <c r="AH49" i="16"/>
  <c r="AJ49" i="16" s="1"/>
  <c r="AL49" i="16" s="1"/>
  <c r="AM49" i="16" s="1"/>
  <c r="AF49" i="16"/>
  <c r="AD28" i="16"/>
  <c r="AC37" i="16"/>
  <c r="AC22" i="16"/>
  <c r="AD22" i="16" s="1"/>
  <c r="AC48" i="16"/>
  <c r="AC41" i="16"/>
  <c r="AC27" i="16"/>
  <c r="AD27" i="16" s="1"/>
  <c r="AC14" i="16"/>
  <c r="AC54" i="16" s="1"/>
  <c r="AC60" i="16" s="1"/>
  <c r="AF18" i="16"/>
  <c r="AE18" i="16"/>
  <c r="AD30" i="16"/>
  <c r="AF21" i="16"/>
  <c r="AE21" i="16"/>
  <c r="AG12" i="16"/>
  <c r="AH12" i="16" s="1"/>
  <c r="AJ12" i="16" s="1"/>
  <c r="AL12" i="16" s="1"/>
  <c r="AM12" i="16" s="1"/>
  <c r="AC24" i="16"/>
  <c r="M56" i="16"/>
  <c r="I58" i="16"/>
  <c r="AD50" i="16"/>
  <c r="AC34" i="16"/>
  <c r="AD34" i="16" s="1"/>
  <c r="AC16" i="16"/>
  <c r="AF7" i="16"/>
  <c r="AE7" i="16"/>
  <c r="AD20" i="16"/>
  <c r="AC42" i="16"/>
  <c r="AD33" i="16"/>
  <c r="AC28" i="16"/>
  <c r="AC17" i="16"/>
  <c r="AD17" i="16" s="1"/>
  <c r="AC25" i="16"/>
  <c r="AD25" i="16" s="1"/>
  <c r="AD13" i="16"/>
  <c r="AG11" i="16"/>
  <c r="AH11" i="16" s="1"/>
  <c r="AJ11" i="16" s="1"/>
  <c r="AL11" i="16" s="1"/>
  <c r="AM11" i="16" s="1"/>
  <c r="AC52" i="16"/>
  <c r="AD52" i="16" s="1"/>
  <c r="AC57" i="16"/>
  <c r="AD41" i="16"/>
  <c r="AC32" i="16"/>
  <c r="AD32" i="16" s="1"/>
  <c r="AD14" i="16"/>
  <c r="AC45" i="16"/>
  <c r="AE29" i="16"/>
  <c r="AF29" i="16"/>
  <c r="AF39" i="16"/>
  <c r="AE39" i="16"/>
  <c r="AD24" i="16"/>
  <c r="AF36" i="16"/>
  <c r="AE36" i="16"/>
  <c r="X58" i="16"/>
  <c r="AD16" i="16"/>
  <c r="X54" i="16"/>
  <c r="AD42" i="16"/>
  <c r="AE9" i="16"/>
  <c r="AF9" i="16"/>
  <c r="AD57" i="16"/>
  <c r="AF40" i="16"/>
  <c r="AE40" i="16"/>
  <c r="AG40" i="16" s="1"/>
  <c r="AH40" i="16" s="1"/>
  <c r="AJ40" i="16" s="1"/>
  <c r="AL40" i="16" s="1"/>
  <c r="AM40" i="16" s="1"/>
  <c r="AD45" i="16"/>
  <c r="M54" i="16"/>
  <c r="O7" i="16"/>
  <c r="Z53" i="16"/>
  <c r="Z54" i="16" s="1"/>
  <c r="Z60" i="16" s="1"/>
  <c r="AC62" i="16"/>
  <c r="AC53" i="16" s="1"/>
  <c r="AC51" i="16"/>
  <c r="AD51" i="16" s="1"/>
  <c r="AD19" i="16"/>
  <c r="AD46" i="16"/>
  <c r="AC50" i="16"/>
  <c r="AD38" i="16"/>
  <c r="AD37" i="16"/>
  <c r="AC35" i="16"/>
  <c r="AD35" i="16" s="1"/>
  <c r="AD48" i="16"/>
  <c r="AD23" i="16"/>
  <c r="I60" i="16"/>
  <c r="J61" i="17" l="1"/>
  <c r="J63" i="17"/>
  <c r="J13" i="17"/>
  <c r="J22" i="17"/>
  <c r="H36" i="17"/>
  <c r="H22" i="17"/>
  <c r="H26" i="17"/>
  <c r="J26" i="17" s="1"/>
  <c r="H40" i="17"/>
  <c r="J40" i="17" s="1"/>
  <c r="H30" i="17"/>
  <c r="H34" i="17"/>
  <c r="H18" i="17"/>
  <c r="J18" i="17" s="1"/>
  <c r="H20" i="17"/>
  <c r="J20" i="17" s="1"/>
  <c r="H38" i="17"/>
  <c r="J38" i="17" s="1"/>
  <c r="H24" i="17"/>
  <c r="H28" i="17"/>
  <c r="J28" i="17" s="1"/>
  <c r="H48" i="17"/>
  <c r="J48" i="17" s="1"/>
  <c r="H32" i="17"/>
  <c r="J32" i="17" s="1"/>
  <c r="H69" i="17"/>
  <c r="J69" i="17" s="1"/>
  <c r="H66" i="17"/>
  <c r="J66" i="17" s="1"/>
  <c r="H63" i="17"/>
  <c r="H43" i="17"/>
  <c r="J43" i="17" s="1"/>
  <c r="H9" i="17"/>
  <c r="H27" i="17"/>
  <c r="J27" i="17" s="1"/>
  <c r="H11" i="17"/>
  <c r="H19" i="17"/>
  <c r="J19" i="17" s="1"/>
  <c r="H64" i="17"/>
  <c r="J64" i="17" s="1"/>
  <c r="H15" i="17"/>
  <c r="J15" i="17" s="1"/>
  <c r="H60" i="17"/>
  <c r="H58" i="17"/>
  <c r="J58" i="17" s="1"/>
  <c r="H67" i="17"/>
  <c r="J67" i="17" s="1"/>
  <c r="H35" i="17"/>
  <c r="H75" i="17"/>
  <c r="J75" i="17" s="1"/>
  <c r="H74" i="17"/>
  <c r="J74" i="17" s="1"/>
  <c r="H61" i="17"/>
  <c r="H52" i="17"/>
  <c r="J52" i="17" s="1"/>
  <c r="H31" i="17"/>
  <c r="H51" i="17"/>
  <c r="J51" i="17" s="1"/>
  <c r="H21" i="17"/>
  <c r="H57" i="17"/>
  <c r="H56" i="17"/>
  <c r="J56" i="17" s="1"/>
  <c r="H45" i="17"/>
  <c r="J45" i="17" s="1"/>
  <c r="H49" i="17"/>
  <c r="J49" i="17" s="1"/>
  <c r="H62" i="17"/>
  <c r="J62" i="17" s="1"/>
  <c r="H8" i="17"/>
  <c r="J8" i="17" s="1"/>
  <c r="H70" i="17"/>
  <c r="J70" i="17" s="1"/>
  <c r="H65" i="17"/>
  <c r="J65" i="17" s="1"/>
  <c r="H10" i="17"/>
  <c r="J10" i="17" s="1"/>
  <c r="H53" i="17"/>
  <c r="H37" i="17"/>
  <c r="H33" i="17"/>
  <c r="H68" i="17"/>
  <c r="J68" i="17" s="1"/>
  <c r="H14" i="17"/>
  <c r="H41" i="17"/>
  <c r="J41" i="17" s="1"/>
  <c r="H55" i="17"/>
  <c r="H44" i="17"/>
  <c r="J44" i="17" s="1"/>
  <c r="H39" i="17"/>
  <c r="J39" i="17" s="1"/>
  <c r="H17" i="17"/>
  <c r="J17" i="17" s="1"/>
  <c r="H72" i="17"/>
  <c r="J72" i="17" s="1"/>
  <c r="H59" i="17"/>
  <c r="J59" i="17" s="1"/>
  <c r="H13" i="17"/>
  <c r="H54" i="17"/>
  <c r="J54" i="17" s="1"/>
  <c r="H29" i="17"/>
  <c r="H16" i="17"/>
  <c r="J16" i="17" s="1"/>
  <c r="H47" i="17"/>
  <c r="J47" i="17" s="1"/>
  <c r="H73" i="17"/>
  <c r="J73" i="17" s="1"/>
  <c r="H23" i="17"/>
  <c r="H12" i="17"/>
  <c r="J12" i="17" s="1"/>
  <c r="H25" i="17"/>
  <c r="H71" i="17"/>
  <c r="J71" i="17" s="1"/>
  <c r="J24" i="17"/>
  <c r="J34" i="17"/>
  <c r="J30" i="17"/>
  <c r="J11" i="17"/>
  <c r="J36" i="17"/>
  <c r="J33" i="17"/>
  <c r="J31" i="17"/>
  <c r="J23" i="17"/>
  <c r="J53" i="17"/>
  <c r="H46" i="17"/>
  <c r="J46" i="17" s="1"/>
  <c r="J25" i="17"/>
  <c r="J60" i="17"/>
  <c r="J21" i="17"/>
  <c r="J35" i="17"/>
  <c r="J9" i="17"/>
  <c r="J37" i="17"/>
  <c r="J55" i="17"/>
  <c r="J29" i="17"/>
  <c r="J14" i="17"/>
  <c r="J57" i="17"/>
  <c r="H50" i="17"/>
  <c r="J50" i="17" s="1"/>
  <c r="H7" i="17"/>
  <c r="AE52" i="16"/>
  <c r="AF52" i="16"/>
  <c r="AF17" i="16"/>
  <c r="AE17" i="16"/>
  <c r="AE34" i="16"/>
  <c r="AF34" i="16"/>
  <c r="AE27" i="16"/>
  <c r="AF27" i="16"/>
  <c r="AE51" i="16"/>
  <c r="AG51" i="16" s="1"/>
  <c r="AH51" i="16" s="1"/>
  <c r="AJ51" i="16" s="1"/>
  <c r="AL51" i="16" s="1"/>
  <c r="AM51" i="16" s="1"/>
  <c r="AF51" i="16"/>
  <c r="AE32" i="16"/>
  <c r="AG32" i="16" s="1"/>
  <c r="AH32" i="16" s="1"/>
  <c r="AJ32" i="16" s="1"/>
  <c r="AL32" i="16" s="1"/>
  <c r="AM32" i="16" s="1"/>
  <c r="AF32" i="16"/>
  <c r="AF35" i="16"/>
  <c r="AE35" i="16"/>
  <c r="AE25" i="16"/>
  <c r="AF25" i="16"/>
  <c r="AF22" i="16"/>
  <c r="AE22" i="16"/>
  <c r="AF43" i="16"/>
  <c r="AE43" i="16"/>
  <c r="AF23" i="16"/>
  <c r="AE23" i="16"/>
  <c r="AG23" i="16" s="1"/>
  <c r="AH23" i="16" s="1"/>
  <c r="AJ23" i="16" s="1"/>
  <c r="AL23" i="16" s="1"/>
  <c r="AM23" i="16" s="1"/>
  <c r="AG9" i="16"/>
  <c r="AH9" i="16" s="1"/>
  <c r="AJ9" i="16" s="1"/>
  <c r="AL9" i="16" s="1"/>
  <c r="AM9" i="16" s="1"/>
  <c r="AF16" i="16"/>
  <c r="AE16" i="16"/>
  <c r="AG29" i="16"/>
  <c r="AH29" i="16" s="1"/>
  <c r="AJ29" i="16" s="1"/>
  <c r="AL29" i="16" s="1"/>
  <c r="AM29" i="16" s="1"/>
  <c r="AF41" i="16"/>
  <c r="AE41" i="16"/>
  <c r="AE13" i="16"/>
  <c r="AG13" i="16" s="1"/>
  <c r="AH13" i="16"/>
  <c r="AJ13" i="16" s="1"/>
  <c r="AL13" i="16" s="1"/>
  <c r="AM13" i="16" s="1"/>
  <c r="AF13" i="16"/>
  <c r="AF20" i="16"/>
  <c r="AE20" i="16"/>
  <c r="AG20" i="16" s="1"/>
  <c r="AH20" i="16"/>
  <c r="AJ20" i="16" s="1"/>
  <c r="AL20" i="16" s="1"/>
  <c r="AM20" i="16" s="1"/>
  <c r="AD54" i="16"/>
  <c r="AE50" i="16"/>
  <c r="AF50" i="16"/>
  <c r="AE28" i="16"/>
  <c r="AF28" i="16"/>
  <c r="AE48" i="16"/>
  <c r="AG48" i="16" s="1"/>
  <c r="AH48" i="16" s="1"/>
  <c r="AJ48" i="16" s="1"/>
  <c r="AL48" i="16" s="1"/>
  <c r="AM48" i="16" s="1"/>
  <c r="AF48" i="16"/>
  <c r="AE46" i="16"/>
  <c r="AG46" i="16" s="1"/>
  <c r="AH46" i="16"/>
  <c r="AJ46" i="16" s="1"/>
  <c r="AL46" i="16" s="1"/>
  <c r="AM46" i="16" s="1"/>
  <c r="AF46" i="16"/>
  <c r="AF14" i="16"/>
  <c r="AE14" i="16"/>
  <c r="AG14" i="16" s="1"/>
  <c r="AH14" i="16"/>
  <c r="AJ14" i="16" s="1"/>
  <c r="AL14" i="16" s="1"/>
  <c r="AM14" i="16" s="1"/>
  <c r="AE33" i="16"/>
  <c r="AF33" i="16"/>
  <c r="M58" i="16"/>
  <c r="M60" i="16" s="1"/>
  <c r="O56" i="16"/>
  <c r="AE45" i="16"/>
  <c r="AF45" i="16"/>
  <c r="AF57" i="16"/>
  <c r="AE57" i="16"/>
  <c r="AG57" i="16" s="1"/>
  <c r="AH57" i="16"/>
  <c r="AJ57" i="16" s="1"/>
  <c r="AL57" i="16" s="1"/>
  <c r="AM57" i="16" s="1"/>
  <c r="AD56" i="16"/>
  <c r="AG7" i="16"/>
  <c r="AE30" i="16"/>
  <c r="AG30" i="16" s="1"/>
  <c r="AH30" i="16" s="1"/>
  <c r="AJ30" i="16" s="1"/>
  <c r="AL30" i="16" s="1"/>
  <c r="AM30" i="16" s="1"/>
  <c r="AF30" i="16"/>
  <c r="AE26" i="16"/>
  <c r="AG26" i="16" s="1"/>
  <c r="AH26" i="16"/>
  <c r="AJ26" i="16" s="1"/>
  <c r="AL26" i="16" s="1"/>
  <c r="AM26" i="16" s="1"/>
  <c r="AF26" i="16"/>
  <c r="AE47" i="16"/>
  <c r="AF47" i="16"/>
  <c r="AG31" i="16"/>
  <c r="AH31" i="16" s="1"/>
  <c r="AJ31" i="16" s="1"/>
  <c r="AL31" i="16" s="1"/>
  <c r="AM31" i="16" s="1"/>
  <c r="AE37" i="16"/>
  <c r="AF37" i="16"/>
  <c r="AF42" i="16"/>
  <c r="AE42" i="16"/>
  <c r="AG42" i="16" s="1"/>
  <c r="AH42" i="16" s="1"/>
  <c r="AJ42" i="16" s="1"/>
  <c r="AL42" i="16" s="1"/>
  <c r="AM42" i="16" s="1"/>
  <c r="AF24" i="16"/>
  <c r="AF54" i="16" s="1"/>
  <c r="AE24" i="16"/>
  <c r="AF53" i="16"/>
  <c r="AE53" i="16"/>
  <c r="AF38" i="16"/>
  <c r="AE38" i="16"/>
  <c r="AG38" i="16" s="1"/>
  <c r="AH38" i="16" s="1"/>
  <c r="AJ38" i="16" s="1"/>
  <c r="AL38" i="16" s="1"/>
  <c r="AM38" i="16" s="1"/>
  <c r="AF19" i="16"/>
  <c r="AE19" i="16"/>
  <c r="O54" i="16"/>
  <c r="U7" i="16"/>
  <c r="U54" i="16" s="1"/>
  <c r="X60" i="16"/>
  <c r="AG36" i="16"/>
  <c r="AH36" i="16" s="1"/>
  <c r="AJ36" i="16" s="1"/>
  <c r="AL36" i="16" s="1"/>
  <c r="AM36" i="16" s="1"/>
  <c r="AG39" i="16"/>
  <c r="AH39" i="16" s="1"/>
  <c r="AJ39" i="16" s="1"/>
  <c r="AL39" i="16" s="1"/>
  <c r="AM39" i="16" s="1"/>
  <c r="AG21" i="16"/>
  <c r="AH21" i="16" s="1"/>
  <c r="AJ21" i="16" s="1"/>
  <c r="AL21" i="16" s="1"/>
  <c r="AM21" i="16" s="1"/>
  <c r="AG18" i="16"/>
  <c r="AH18" i="16" s="1"/>
  <c r="AJ18" i="16" s="1"/>
  <c r="AL18" i="16" s="1"/>
  <c r="AM18" i="16" s="1"/>
  <c r="AG15" i="16"/>
  <c r="AH15" i="16" s="1"/>
  <c r="AJ15" i="16" s="1"/>
  <c r="AL15" i="16" s="1"/>
  <c r="AM15" i="16" s="1"/>
  <c r="AG44" i="16"/>
  <c r="AH44" i="16" s="1"/>
  <c r="AJ44" i="16" s="1"/>
  <c r="AL44" i="16" s="1"/>
  <c r="AM44" i="16" s="1"/>
  <c r="H76" i="17" l="1"/>
  <c r="J7" i="17"/>
  <c r="J76" i="17" s="1"/>
  <c r="AG37" i="16"/>
  <c r="AH37" i="16" s="1"/>
  <c r="AJ37" i="16" s="1"/>
  <c r="AL37" i="16" s="1"/>
  <c r="AM37" i="16" s="1"/>
  <c r="AH7" i="16"/>
  <c r="AG45" i="16"/>
  <c r="AH45" i="16" s="1"/>
  <c r="AJ45" i="16" s="1"/>
  <c r="AL45" i="16" s="1"/>
  <c r="AM45" i="16" s="1"/>
  <c r="AG34" i="16"/>
  <c r="AH34" i="16" s="1"/>
  <c r="AJ34" i="16" s="1"/>
  <c r="AL34" i="16" s="1"/>
  <c r="AM34" i="16" s="1"/>
  <c r="AG19" i="16"/>
  <c r="AH19" i="16" s="1"/>
  <c r="AJ19" i="16" s="1"/>
  <c r="AL19" i="16" s="1"/>
  <c r="AM19" i="16" s="1"/>
  <c r="AG47" i="16"/>
  <c r="AH47" i="16" s="1"/>
  <c r="AJ47" i="16" s="1"/>
  <c r="AL47" i="16" s="1"/>
  <c r="AM47" i="16" s="1"/>
  <c r="AE54" i="16"/>
  <c r="O58" i="16"/>
  <c r="U56" i="16"/>
  <c r="U58" i="16" s="1"/>
  <c r="AG50" i="16"/>
  <c r="AH50" i="16" s="1"/>
  <c r="AJ50" i="16" s="1"/>
  <c r="AL50" i="16" s="1"/>
  <c r="AM50" i="16" s="1"/>
  <c r="AG41" i="16"/>
  <c r="AH41" i="16" s="1"/>
  <c r="AJ41" i="16" s="1"/>
  <c r="AL41" i="16" s="1"/>
  <c r="AM41" i="16" s="1"/>
  <c r="AG43" i="16"/>
  <c r="AH43" i="16" s="1"/>
  <c r="AJ43" i="16" s="1"/>
  <c r="AL43" i="16" s="1"/>
  <c r="AM43" i="16" s="1"/>
  <c r="AG22" i="16"/>
  <c r="AH22" i="16" s="1"/>
  <c r="AJ22" i="16" s="1"/>
  <c r="AL22" i="16" s="1"/>
  <c r="AM22" i="16" s="1"/>
  <c r="AG25" i="16"/>
  <c r="AH25" i="16" s="1"/>
  <c r="AJ25" i="16" s="1"/>
  <c r="AL25" i="16" s="1"/>
  <c r="AM25" i="16" s="1"/>
  <c r="AG27" i="16"/>
  <c r="AH27" i="16" s="1"/>
  <c r="AJ27" i="16" s="1"/>
  <c r="AL27" i="16" s="1"/>
  <c r="AM27" i="16" s="1"/>
  <c r="O60" i="16"/>
  <c r="U60" i="16"/>
  <c r="AG53" i="16"/>
  <c r="AH53" i="16" s="1"/>
  <c r="AJ53" i="16" s="1"/>
  <c r="AL53" i="16" s="1"/>
  <c r="AM53" i="16" s="1"/>
  <c r="AG24" i="16"/>
  <c r="AH24" i="16" s="1"/>
  <c r="AJ24" i="16" s="1"/>
  <c r="AL24" i="16" s="1"/>
  <c r="AM24" i="16" s="1"/>
  <c r="AE56" i="16"/>
  <c r="AD58" i="16"/>
  <c r="AF56" i="16"/>
  <c r="AF58" i="16" s="1"/>
  <c r="AF60" i="16" s="1"/>
  <c r="AG33" i="16"/>
  <c r="AH33" i="16" s="1"/>
  <c r="AJ33" i="16" s="1"/>
  <c r="AL33" i="16" s="1"/>
  <c r="AM33" i="16" s="1"/>
  <c r="AG28" i="16"/>
  <c r="AH28" i="16" s="1"/>
  <c r="AJ28" i="16" s="1"/>
  <c r="AL28" i="16" s="1"/>
  <c r="AM28" i="16" s="1"/>
  <c r="AD60" i="16"/>
  <c r="AG16" i="16"/>
  <c r="AH16" i="16" s="1"/>
  <c r="AJ16" i="16" s="1"/>
  <c r="AL16" i="16" s="1"/>
  <c r="AM16" i="16" s="1"/>
  <c r="AG35" i="16"/>
  <c r="AH35" i="16" s="1"/>
  <c r="AJ35" i="16" s="1"/>
  <c r="AL35" i="16" s="1"/>
  <c r="AM35" i="16" s="1"/>
  <c r="AG17" i="16"/>
  <c r="AH17" i="16" s="1"/>
  <c r="AJ17" i="16" s="1"/>
  <c r="AL17" i="16" s="1"/>
  <c r="AM17" i="16" s="1"/>
  <c r="AG52" i="16"/>
  <c r="AH52" i="16" s="1"/>
  <c r="AJ52" i="16" s="1"/>
  <c r="AL52" i="16" s="1"/>
  <c r="AM52" i="16" s="1"/>
  <c r="AH54" i="16" l="1"/>
  <c r="AJ7" i="16"/>
  <c r="AG54" i="16"/>
  <c r="AE58" i="16"/>
  <c r="AG56" i="16"/>
  <c r="AE60" i="16"/>
  <c r="AJ54" i="16" l="1"/>
  <c r="AL7" i="16"/>
  <c r="AG58" i="16"/>
  <c r="AG60" i="16" s="1"/>
  <c r="AH56" i="16"/>
  <c r="AL54" i="16" l="1"/>
  <c r="AM7" i="16"/>
  <c r="AM54" i="16" s="1"/>
  <c r="AJ56" i="16"/>
  <c r="AH58" i="16"/>
  <c r="AH60" i="16" s="1"/>
  <c r="AJ58" i="16" l="1"/>
  <c r="AJ60" i="16" s="1"/>
  <c r="AL56" i="16"/>
  <c r="AM56" i="16" l="1"/>
  <c r="AM58" i="16" s="1"/>
  <c r="AM60" i="16" s="1"/>
  <c r="AL58" i="16"/>
  <c r="AL60" i="16" s="1"/>
</calcChain>
</file>

<file path=xl/sharedStrings.xml><?xml version="1.0" encoding="utf-8"?>
<sst xmlns="http://schemas.openxmlformats.org/spreadsheetml/2006/main" count="2542" uniqueCount="1196">
  <si>
    <t>School
System</t>
  </si>
  <si>
    <r>
      <t xml:space="preserve">Total MFP
State Cost
Allocation
</t>
    </r>
    <r>
      <rPr>
        <sz val="10"/>
        <color rgb="FF000080"/>
        <rFont val="Arial"/>
        <family val="2"/>
      </rPr>
      <t>(Levels 1, 2,
&amp; 3 with
Continuation
of Prior Year
Pay Raises)</t>
    </r>
  </si>
  <si>
    <t>Minus State Cost Allocations to Other Public Schools</t>
  </si>
  <si>
    <t>Minus State Cost Allocations
to Other Public Schools</t>
  </si>
  <si>
    <t>FY2016-17
Total MFP
Allocation
- State Cost
Allocations
to Other
Public
Schools</t>
  </si>
  <si>
    <r>
      <t xml:space="preserve">City/Parish
Per Pupil
</t>
    </r>
    <r>
      <rPr>
        <sz val="10"/>
        <color rgb="FF000080"/>
        <rFont val="Arial"/>
        <family val="2"/>
      </rPr>
      <t>(After
State Cost
Allocations
to Other
Public
Schools)</t>
    </r>
  </si>
  <si>
    <t>Audit Adjustments
City/Parish Only</t>
  </si>
  <si>
    <t>Mid-Year Adjustment for Students</t>
  </si>
  <si>
    <t>FY2016-17
Total MFP
Allocation
- State Cost
Allocations
to Other
Public Schools
+/- Adjustments</t>
  </si>
  <si>
    <t>Level 4 Funds Paid Monthly</t>
  </si>
  <si>
    <t>FY2016-17
Total MFP
Allocation
- State Cost
Allocations
to Other
Public Schools
+/- Adjustments
+ Level 4 Funds
Paid Monthly</t>
  </si>
  <si>
    <t xml:space="preserve"> YTD
Payments</t>
  </si>
  <si>
    <t>Balance
Remaining</t>
  </si>
  <si>
    <t>Charter
Loan
Payment</t>
  </si>
  <si>
    <t>Monthly
Payments</t>
  </si>
  <si>
    <t>Level 4 Funds Paid Annually</t>
  </si>
  <si>
    <t>FY2016-17
Total MFP
Allocation
- State Cost
Allocations
to Other
Public Schools
+/- Adjustments
+ Total Level 4
Funds</t>
  </si>
  <si>
    <t>Recovery 
School 
District
Table 5B</t>
  </si>
  <si>
    <t>Type 3B
Charter
Schools
Table 5B1A</t>
  </si>
  <si>
    <t>Madison
Prep
Table 5C1A</t>
  </si>
  <si>
    <t>D'Arbonne
Woods
Table 5C1B</t>
  </si>
  <si>
    <t>International
High School
(VIBE)
Table 5C1C</t>
  </si>
  <si>
    <t>New
Orleans
Military/
Maritime
Table 5C1D</t>
  </si>
  <si>
    <t>Lycee
Francais
Table 5C1E</t>
  </si>
  <si>
    <t>Lake
Charles
Charter
Table 5C1F</t>
  </si>
  <si>
    <t>J.S. Clark
Academy
Table 5C1G</t>
  </si>
  <si>
    <t>Southwest
Louisiana
Charter
Table 5C1H</t>
  </si>
  <si>
    <t>Louisiana
Key
Academy
Table 5C1I</t>
  </si>
  <si>
    <t>Jefferson
Chamber
Foundation
Table 5C1J</t>
  </si>
  <si>
    <t>Tallulah
Charter
School
Table 5C1K</t>
  </si>
  <si>
    <t>Northshore
Charter
School
Table 5C1L</t>
  </si>
  <si>
    <t>Baton
Rouge
Charter
Academy
Table 5C1M</t>
  </si>
  <si>
    <t>Delta 
Charter
School
Table 5C1N</t>
  </si>
  <si>
    <t>Impact
Charter
Table 5C1O</t>
  </si>
  <si>
    <t>Vision
Academy
Table 5C1P</t>
  </si>
  <si>
    <t>Advantage
Charter
Academy
Table 5C1Q</t>
  </si>
  <si>
    <t>Iberville
Charter
Academy
Table 5C1R</t>
  </si>
  <si>
    <t>Lake
Charles
College
Preparatory
Table 5C1S</t>
  </si>
  <si>
    <t>Northeast
Claiborne
Charter
Table 5C1T</t>
  </si>
  <si>
    <t>Acadiana
Renaissance
Table 5C1U</t>
  </si>
  <si>
    <t>Lafayette
Renaissance
Table 5C1V</t>
  </si>
  <si>
    <t>Willow
Charter
Academy
Table 5C1W</t>
  </si>
  <si>
    <t>Tangi
Academy
Table 5C1X</t>
  </si>
  <si>
    <t>GEO
Prep
Academy
Table 5C1Y</t>
  </si>
  <si>
    <t>Louisiana
Virtual
Charter
Academy
Table 5C2</t>
  </si>
  <si>
    <t>University
View
Academy
Table 5C3</t>
  </si>
  <si>
    <t>Total
State Cost 
Allocations
to Other
Public
Schools</t>
  </si>
  <si>
    <r>
      <t xml:space="preserve">Total
Prior Year
Adjustments
</t>
    </r>
    <r>
      <rPr>
        <sz val="10"/>
        <color rgb="FF000080"/>
        <rFont val="Arial"/>
        <family val="2"/>
      </rPr>
      <t>(Includes
FY13-14
End of Year
&amp; Feb. 2015
Mid-Year)</t>
    </r>
  </si>
  <si>
    <t>Total
Due to
District
(+)</t>
  </si>
  <si>
    <t>Total
Due to
State
(-)</t>
  </si>
  <si>
    <t>October
2016
Mid-Year
Adjustment
City/Parish
Only</t>
  </si>
  <si>
    <t>February
2017
Mid-Year
Adjustment
City/Parish
Only</t>
  </si>
  <si>
    <t>Total
Mid-Year
Adjustment
City/Parish
Only</t>
  </si>
  <si>
    <r>
      <t xml:space="preserve">October
2016
Mid-Year
Adjustment
New Type 2,
Type 3B, and
Type 5 Charter
Schools
</t>
    </r>
    <r>
      <rPr>
        <sz val="10"/>
        <color rgb="FF000080"/>
        <rFont val="Arial"/>
        <family val="2"/>
      </rPr>
      <t>(Not 1st Year)</t>
    </r>
  </si>
  <si>
    <r>
      <t xml:space="preserve">February
2017
Mid-Year
Adjustment
New Type 2,
Type 3B, and
Type 5 Charter
Schools
</t>
    </r>
    <r>
      <rPr>
        <sz val="10"/>
        <color rgb="FF000080"/>
        <rFont val="Arial"/>
        <family val="2"/>
      </rPr>
      <t>(Not 1st Year)</t>
    </r>
  </si>
  <si>
    <r>
      <t xml:space="preserve">Total
Mid-Year
Adjustment
New Type 2,
Type 3B, and
Type 5 Charter
Schools
</t>
    </r>
    <r>
      <rPr>
        <sz val="10"/>
        <color rgb="FF000080"/>
        <rFont val="Arial"/>
        <family val="2"/>
      </rPr>
      <t>(Not 1st Year)</t>
    </r>
  </si>
  <si>
    <t>Salaries for
Foreign
Associate/
Escadrille
Teachers</t>
  </si>
  <si>
    <t>Supplemental
Course
Allocation</t>
  </si>
  <si>
    <t>Stipends
 for Foreign
Associate/
Escadrille
Teachers</t>
  </si>
  <si>
    <t>Career
Development
Fund
Allocation</t>
  </si>
  <si>
    <t>High Cost
Services
Allocation</t>
  </si>
  <si>
    <t>col 10</t>
  </si>
  <si>
    <t>col 7 + col 11</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</si>
  <si>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</si>
  <si>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</si>
  <si>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</si>
  <si>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</si>
  <si>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</si>
  <si>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</si>
  <si>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</si>
  <si>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</si>
  <si>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</si>
  <si>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</si>
  <si>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</si>
  <si>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</si>
  <si>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</si>
  <si>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</si>
  <si>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</si>
  <si>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</si>
  <si>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</si>
  <si>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</si>
  <si>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</si>
  <si>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</si>
  <si>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</si>
  <si>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</si>
  <si>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</si>
  <si>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</si>
  <si>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</si>
  <si>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</si>
  <si>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</si>
  <si>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</si>
  <si>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</si>
  <si>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</si>
  <si>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</si>
  <si>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</si>
  <si>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</si>
  <si>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</si>
  <si>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</si>
  <si>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</si>
  <si>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</si>
  <si>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</si>
  <si>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</si>
  <si>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</si>
  <si>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</si>
  <si>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</si>
  <si>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</si>
  <si>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</si>
  <si>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</si>
  <si>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</si>
  <si>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</si>
  <si>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</si>
  <si>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</si>
  <si>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</si>
  <si>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</si>
  <si>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</si>
  <si>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</si>
  <si>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</si>
  <si>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</si>
  <si>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</si>
  <si>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</si>
  <si>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</si>
  <si>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</si>
  <si>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</si>
  <si>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</si>
  <si>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</si>
  <si>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</si>
  <si>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</si>
  <si>
    <t>City of Monroe</t>
  </si>
  <si>
    <t>City of Bogalusa</t>
  </si>
  <si>
    <t>Zachary Community</t>
  </si>
  <si>
    <t>City of Baker</t>
  </si>
  <si>
    <t>Central Community</t>
  </si>
  <si>
    <t>STATE TOTALS</t>
  </si>
  <si>
    <t>Monthly
Payment
Amount
Table 2</t>
  </si>
  <si>
    <t>Local Revenue Representation Due Monthly to Other Public Schools</t>
  </si>
  <si>
    <t>Local Revenue Representation Due
Monthly to Other Public Schools</t>
  </si>
  <si>
    <t>Total MFP
Payment
Amount minus
Local Revenue
Representation 
due to Other
Public Schools</t>
  </si>
  <si>
    <t>APRIL ONLY:
Local
Revenue
Representation
Admin. Fee
Payable to
Recovery
School District
(1.75%)</t>
  </si>
  <si>
    <t>APRIL ONLY: Local Revenue Representation
Admin. Fee Payable to DOE (.25%)</t>
  </si>
  <si>
    <t>April
2017
Payment
Amount</t>
  </si>
  <si>
    <t>Office of
Juvenile
Justice
Table 5A3</t>
  </si>
  <si>
    <t>GEO
Academies
EBR
Table 5C1Y</t>
  </si>
  <si>
    <t>Lincoln
Prep
School
Table 5C1Z</t>
  </si>
  <si>
    <t>Laurel
Oaks
Table 5C1AA</t>
  </si>
  <si>
    <t>Apex
Collegiate
Academy
Table 5C1AB</t>
  </si>
  <si>
    <t>Smothers
Academy
Table 5C1AC</t>
  </si>
  <si>
    <t>Greater
Grace
Charter
Academy
Table 5C1AD</t>
  </si>
  <si>
    <t>Total
Local Revenue Representation
due monthly
to Other
Public Schools</t>
  </si>
  <si>
    <t>APRIL ONLY:
Local Revenue
Representation
Admin. Fee
Payable
to DOE
(.25%)</t>
  </si>
  <si>
    <t>col 38</t>
  </si>
  <si>
    <t>col 21</t>
  </si>
  <si>
    <t>col 36</t>
  </si>
  <si>
    <t>col 32</t>
  </si>
  <si>
    <t>col 34</t>
  </si>
  <si>
    <t>Table 5A1
Lab Schools</t>
  </si>
  <si>
    <t>MFP State Cost Allocation</t>
  </si>
  <si>
    <t>Level 4 Funds
Paid Monthly</t>
  </si>
  <si>
    <r>
      <t xml:space="preserve">Feb. 1, 2016
MFP Funded
Membership
</t>
    </r>
    <r>
      <rPr>
        <sz val="10"/>
        <color indexed="18"/>
        <rFont val="Arial"/>
        <family val="2"/>
      </rPr>
      <t>(Per SIS)</t>
    </r>
  </si>
  <si>
    <r>
      <t xml:space="preserve">MFP State
Average
 Per Pupil
</t>
    </r>
    <r>
      <rPr>
        <sz val="10"/>
        <color indexed="18"/>
        <rFont val="Arial"/>
        <family val="2"/>
      </rPr>
      <t>(Levels 1, 2,
&amp; 3 without
Continuation
of Prior Year
Pay Raises)</t>
    </r>
  </si>
  <si>
    <r>
      <t xml:space="preserve">State Cost
Allocation
</t>
    </r>
    <r>
      <rPr>
        <sz val="10"/>
        <color indexed="18"/>
        <rFont val="Arial"/>
        <family val="2"/>
      </rPr>
      <t>(Levels 1, 2,
&amp; 3 without
Continuation
of Prior Year
Pay Raises)</t>
    </r>
  </si>
  <si>
    <t>Continuation
of Prior Year 
Pay Raises
Per Pupil</t>
  </si>
  <si>
    <t>Continuation
of Prior Year
Pay Raises</t>
  </si>
  <si>
    <r>
      <t xml:space="preserve">Total MFP
State Cost
Allocation
</t>
    </r>
    <r>
      <rPr>
        <sz val="10"/>
        <color indexed="18"/>
        <rFont val="Arial"/>
        <family val="2"/>
      </rPr>
      <t>(Levels 1, 2,
&amp; 3 with
Continuation
of Prior Year
Pay Raises)</t>
    </r>
  </si>
  <si>
    <t>October
2016
Mid-Year
Adjustment
for Students</t>
  </si>
  <si>
    <t>February
2017
Mid-Year
Adjustment
for Students</t>
  </si>
  <si>
    <t>Total
Mid-Year
Adjustment
for Students</t>
  </si>
  <si>
    <t>Total MFP
State Cost 
Allocation
+/- Mid-Year
Adjustments</t>
  </si>
  <si>
    <r>
      <t xml:space="preserve">FY2015-16
MFP Audit
Adjustments
</t>
    </r>
    <r>
      <rPr>
        <sz val="10"/>
        <color indexed="18"/>
        <rFont val="Arial"/>
        <family val="2"/>
      </rPr>
      <t xml:space="preserve">
(Includes
FY13-14
End of Year
&amp; 2/1/15
Mid-Year)</t>
    </r>
  </si>
  <si>
    <t>Total MFP
State Cost  
Allocation 
+/- Mid-Year
Adjustments
+/- Audit
Adjustments</t>
  </si>
  <si>
    <t>Total MFP
State Cost  
Allocation 
+ Prior Year 
Pay Raises 
+/- Mid-Year
Adjustments
+/- Audit
Adjustments
+ Level 4
Funds Paid
Monthly</t>
  </si>
  <si>
    <t>YTD
State
Payments</t>
  </si>
  <si>
    <t>Balance
Due</t>
  </si>
  <si>
    <t xml:space="preserve">Monthly 
Payment </t>
  </si>
  <si>
    <t>Total MFP
State Cost  
Allocation 
+ Prior Year 
Pay Raises 
+/- Mid-Year
Adjustments
+/- Audit
Adjustments
+ Total
Level 4 Funds</t>
  </si>
  <si>
    <t>Louisiana State
University Lab School</t>
  </si>
  <si>
    <t>Southern University
Lab School</t>
  </si>
  <si>
    <t xml:space="preserve">TOTAL </t>
  </si>
  <si>
    <t>Table 5A2
Legacy Type 2
Charter Schools</t>
  </si>
  <si>
    <r>
      <t xml:space="preserve">Unweighted Legacy Type 2 Charter School
</t>
    </r>
    <r>
      <rPr>
        <sz val="10"/>
        <color indexed="18"/>
        <rFont val="Arial"/>
        <family val="2"/>
      </rPr>
      <t>(Includes Final Local Revenue Representation)</t>
    </r>
  </si>
  <si>
    <t>Low Income and/or
English Language Learner</t>
  </si>
  <si>
    <t>Career &amp; Technical Units</t>
  </si>
  <si>
    <t>Students with Disabilities</t>
  </si>
  <si>
    <t>Gifted &amp; Talented</t>
  </si>
  <si>
    <r>
      <t xml:space="preserve">Total MFP
State Cost
Allocation
</t>
    </r>
    <r>
      <rPr>
        <sz val="10"/>
        <color indexed="18"/>
        <rFont val="Arial"/>
        <family val="2"/>
      </rPr>
      <t>(Levels 1,
2, &amp; 3)</t>
    </r>
  </si>
  <si>
    <t>Total MFP
State Cost
Allocation
+/- Mid-Year
Adjustments</t>
  </si>
  <si>
    <t>State
Admin Fee
to the 
Dept. of
Education
0.25%</t>
  </si>
  <si>
    <t>Total MFP
State Cost
Allocation
+/- Mid-Year
Adjustments
- Admin Fee</t>
  </si>
  <si>
    <t>Level 4
Monthly
Funds</t>
  </si>
  <si>
    <t>Total MFP
State Cost
Allocation
+/- Mid-Year
Adjustments
- Admin Fee
+/- Audit Adj.
+ Level 4
Monthly
Funds</t>
  </si>
  <si>
    <t>Balance 
Due</t>
  </si>
  <si>
    <t xml:space="preserve">State
Cost
Allocation
Monthly
Payment
</t>
  </si>
  <si>
    <t>Level 4
Annual
Allocation</t>
  </si>
  <si>
    <t>Total MFP
State Cost
Allocation
+/- Mid-Year
Adjustments
- Admin Fee
+/- Audit Adj.
+ Total Level 4</t>
  </si>
  <si>
    <t>Per Pupil</t>
  </si>
  <si>
    <t>Unweighted
State Cost
Allocation
Without
Continuation
of Prior Year
Pay Raises</t>
  </si>
  <si>
    <t>Continuation
of Prior Year
Pay Raises
State Cost
Allocation</t>
  </si>
  <si>
    <r>
      <t xml:space="preserve">Student Count
</t>
    </r>
    <r>
      <rPr>
        <sz val="10"/>
        <color indexed="18"/>
        <rFont val="Arial"/>
        <family val="2"/>
      </rPr>
      <t>(Per SIS
2-1-16)</t>
    </r>
  </si>
  <si>
    <t>State Cost
Allocation</t>
  </si>
  <si>
    <r>
      <t xml:space="preserve">Student Count
</t>
    </r>
    <r>
      <rPr>
        <sz val="10"/>
        <color indexed="18"/>
        <rFont val="Arial"/>
        <family val="2"/>
      </rPr>
      <t>(Per LEADS
10-1-15)</t>
    </r>
  </si>
  <si>
    <r>
      <t xml:space="preserve">Student Count
</t>
    </r>
    <r>
      <rPr>
        <sz val="10"/>
        <color indexed="18"/>
        <rFont val="Arial"/>
        <family val="2"/>
      </rPr>
      <t>(Per SER
2-1-16)</t>
    </r>
  </si>
  <si>
    <t>New Vision Learning</t>
  </si>
  <si>
    <t>Glencoe Charter School</t>
  </si>
  <si>
    <t>International School of LA</t>
  </si>
  <si>
    <t>Avoyelles Public Charter</t>
  </si>
  <si>
    <t>Delhi Charter School</t>
  </si>
  <si>
    <t>Belle Chasse Academy</t>
  </si>
  <si>
    <t>Milestone Academy</t>
  </si>
  <si>
    <t>The MAX</t>
  </si>
  <si>
    <t>State Total</t>
  </si>
  <si>
    <t>Table 5A3
Office of Juvenile
Justice (OJJ)</t>
  </si>
  <si>
    <r>
      <t xml:space="preserve">MFP State Cost Allocation for Youth in Secure Care 
</t>
    </r>
    <r>
      <rPr>
        <b/>
        <sz val="10"/>
        <color indexed="18"/>
        <rFont val="Arial"/>
        <family val="2"/>
      </rPr>
      <t>Based on FY2015-16 Average Daily Membership (ADM)</t>
    </r>
  </si>
  <si>
    <t>MFP Local Revenue Representation 
for Youth in Secure Care</t>
  </si>
  <si>
    <r>
      <t xml:space="preserve">ADM for
Youth in
Secure
Care 
</t>
    </r>
    <r>
      <rPr>
        <sz val="10"/>
        <color indexed="18"/>
        <rFont val="Arial"/>
        <family val="2"/>
      </rPr>
      <t>(FY 15/16
ADM Data)</t>
    </r>
    <r>
      <rPr>
        <b/>
        <sz val="10"/>
        <color indexed="56"/>
        <rFont val="Arial"/>
        <family val="2"/>
      </rPr>
      <t/>
    </r>
  </si>
  <si>
    <r>
      <t xml:space="preserve">Levels 1,
2 &amp; 3
State Cost
Allocation
Per Pupil
</t>
    </r>
    <r>
      <rPr>
        <sz val="9"/>
        <color indexed="18"/>
        <rFont val="Arial"/>
        <family val="2"/>
      </rPr>
      <t>(Table 3,
Col 34)</t>
    </r>
  </si>
  <si>
    <t>Per Pupil
Amount
Adjusted for
Year Round
School</t>
  </si>
  <si>
    <t>Per Pupil
Amount
Adjusted for
Year Round
School &amp; 50%
Special Ed</t>
  </si>
  <si>
    <t>Total
State Cost
Allocation
for OJJ
Secure Care
Students
+ Level 4
Funds Paid
Monthly</t>
  </si>
  <si>
    <t xml:space="preserve">State Cost
Allocation
Monthly
Payment
</t>
  </si>
  <si>
    <t>Total 
State Cost
Allocation 
+ Total
Level 4
Funds</t>
  </si>
  <si>
    <r>
      <t xml:space="preserve">Levels 1 and 2
Local Revenue
Representation
</t>
    </r>
    <r>
      <rPr>
        <sz val="10"/>
        <color indexed="18"/>
        <rFont val="Arial"/>
        <family val="2"/>
      </rPr>
      <t>(Table 3, Col 37)</t>
    </r>
  </si>
  <si>
    <t>Feb. 1, 2016
MFP 
Funded
Membership</t>
  </si>
  <si>
    <t>Feb. 1, 2016
MFP
Funded
Membership 
+ 
OJJ ADM</t>
  </si>
  <si>
    <t>Adjusted
Local
Revenue
Representation
Per Pupil
including
OJJ</t>
  </si>
  <si>
    <t>Total Local
Revenue
Representation
 for OJJ 
Secure Care
Students</t>
  </si>
  <si>
    <t>YTD
Payments</t>
  </si>
  <si>
    <t xml:space="preserve">Local 
Revenue
Representation
Monthly
Payment
</t>
  </si>
  <si>
    <t>Per SIS</t>
  </si>
  <si>
    <t>MFP 
Budget Ltr</t>
  </si>
  <si>
    <t>col 2 X
1.3164</t>
  </si>
  <si>
    <t>col 3 +
$1,470</t>
  </si>
  <si>
    <t>col 10 +
col 11</t>
  </si>
  <si>
    <t>col 12 -
col 13</t>
  </si>
  <si>
    <t>col 14
÷ 4</t>
  </si>
  <si>
    <t>MFP
Budget Ltr</t>
  </si>
  <si>
    <t>col 1 +
col 17</t>
  </si>
  <si>
    <t>col 16 ÷
col 18</t>
  </si>
  <si>
    <t>col 1 *
col 19</t>
  </si>
  <si>
    <t>col 28 -
col 29</t>
  </si>
  <si>
    <t>col 30
÷ 4</t>
  </si>
  <si>
    <t>State Subtotal</t>
  </si>
  <si>
    <t>Level 4 Allocations</t>
  </si>
  <si>
    <t>Foreign Assoc/Escadrille Salaries</t>
  </si>
  <si>
    <t>Foreign Assoc/Escadrille Stipends</t>
  </si>
  <si>
    <t>Career Development Fund</t>
  </si>
  <si>
    <t>High Cost Services Allocation</t>
  </si>
  <si>
    <t>Supplemental Course Allocation</t>
  </si>
  <si>
    <t>State Grand Total With Level 4</t>
  </si>
  <si>
    <r>
      <rPr>
        <b/>
        <sz val="18"/>
        <color indexed="18"/>
        <rFont val="Arial"/>
        <family val="2"/>
      </rPr>
      <t>Table 5A4
New Orleans
Center
for Creative Arts
(NOCCA)</t>
    </r>
    <r>
      <rPr>
        <b/>
        <sz val="11"/>
        <color indexed="18"/>
        <rFont val="Arial"/>
        <family val="2"/>
      </rPr>
      <t xml:space="preserve">
</t>
    </r>
    <r>
      <rPr>
        <sz val="11"/>
        <color indexed="18"/>
        <rFont val="Arial"/>
        <family val="2"/>
      </rPr>
      <t>(Site Code 334001)</t>
    </r>
  </si>
  <si>
    <r>
      <t xml:space="preserve">State Cost &amp;
Local Cost
Allocation
Per Pupil
</t>
    </r>
    <r>
      <rPr>
        <sz val="10"/>
        <color indexed="18"/>
        <rFont val="Arial"/>
        <family val="2"/>
      </rPr>
      <t>(Levels 1, 2,
&amp; 3 without
Continuation
of Prior Year
Pay Raises)</t>
    </r>
  </si>
  <si>
    <r>
      <t xml:space="preserve">State Cost &amp;
Local Cost
Allocation
</t>
    </r>
    <r>
      <rPr>
        <sz val="10"/>
        <color indexed="18"/>
        <rFont val="Arial"/>
        <family val="2"/>
      </rPr>
      <t>(Levels 1, 2,
&amp; 3 without
Continuation
of Prior Year
Pay Raises)</t>
    </r>
  </si>
  <si>
    <r>
      <t xml:space="preserve">Total MFP
State Cost &amp;
Local Cost
Allocation
</t>
    </r>
    <r>
      <rPr>
        <sz val="10"/>
        <color indexed="18"/>
        <rFont val="Arial"/>
        <family val="2"/>
      </rPr>
      <t>(Levels 1, 2,
&amp; 3 with
Continuation
of Prior Year
Pay Raises)</t>
    </r>
  </si>
  <si>
    <t>Total MFP
State Cost &amp;
Local Cost
Allocation
+/- Mid-Year
Adjustments</t>
  </si>
  <si>
    <t>Total MFP
State Cost &amp;
Local Cost
Allocation
+/- Mid-Year
Adjustments
+/- Audit
Adjustments
+ Level 4
Funds Paid
Monthly</t>
  </si>
  <si>
    <t>Total MFP
State Cost &amp;
Local Cost
Allocation
+/- Mid-Year
Adjustments
+/- Audit
Adjustments
+ Total
Level 4 Funds</t>
  </si>
  <si>
    <r>
      <rPr>
        <b/>
        <sz val="18"/>
        <color indexed="18"/>
        <rFont val="Arial"/>
        <family val="2"/>
      </rPr>
      <t>Table 5A5
Louisiana School
for Math, Science
and the Arts
(LSMSA)</t>
    </r>
    <r>
      <rPr>
        <b/>
        <sz val="11"/>
        <color indexed="18"/>
        <rFont val="Arial"/>
        <family val="2"/>
      </rPr>
      <t xml:space="preserve">
</t>
    </r>
    <r>
      <rPr>
        <sz val="11"/>
        <color indexed="18"/>
        <rFont val="Arial"/>
        <family val="2"/>
      </rPr>
      <t>(Site Code 302006)</t>
    </r>
  </si>
  <si>
    <r>
      <t xml:space="preserve">Table 5B2
Type 5
Charter Schools
</t>
    </r>
    <r>
      <rPr>
        <sz val="12"/>
        <color indexed="18"/>
        <rFont val="Arial"/>
        <family val="2"/>
      </rPr>
      <t>(In Caddo Parish &amp;
East Baton Rouge Parish)</t>
    </r>
  </si>
  <si>
    <t>Local Revenue Representation</t>
  </si>
  <si>
    <r>
      <t xml:space="preserve">Feb. 1, 2016
MFP Funded
Membership
</t>
    </r>
    <r>
      <rPr>
        <sz val="10"/>
        <color indexed="18"/>
        <rFont val="Arial"/>
        <family val="2"/>
      </rPr>
      <t>(Per SIS)</t>
    </r>
  </si>
  <si>
    <r>
      <t xml:space="preserve">State Cost
Allocation
Per Pupil
</t>
    </r>
    <r>
      <rPr>
        <sz val="10"/>
        <color indexed="18"/>
        <rFont val="Arial"/>
        <family val="2"/>
      </rPr>
      <t>(Levels 1,
2, &amp; 3 without
Continuation
of Prior Year
Pay Raises)</t>
    </r>
  </si>
  <si>
    <r>
      <t xml:space="preserve">State Cost
Allocation
</t>
    </r>
    <r>
      <rPr>
        <sz val="10"/>
        <color indexed="18"/>
        <rFont val="Arial"/>
        <family val="2"/>
      </rPr>
      <t>(Levels 1,
2, &amp; 3 without
Continuation
of Prior Year
Pay Raises)</t>
    </r>
  </si>
  <si>
    <t>Continuation 
of Prior Year
Pay Raises</t>
  </si>
  <si>
    <t>State
Admin
Fee
to RSD
1.75%</t>
  </si>
  <si>
    <t>State Admin
Fee to the 
Dept. of
Education
.25%</t>
  </si>
  <si>
    <t>Total State
Admin Fee</t>
  </si>
  <si>
    <t>Total MFP
State Cost
Allocation
+/- Mid-Year
Adjustments
- Admin Fee
+/- Audit
Adjustments</t>
  </si>
  <si>
    <t>Total MFP
State Cost
Allocation 
+/- Mid-Year
Adjustments
- Admin Fee
+/- Audit Adj.
+ Level 4 Funds
Paid Monthly</t>
  </si>
  <si>
    <t>State Cost
Allocation
Monthly
Payment</t>
  </si>
  <si>
    <t>Stipends
 for
Foreign
Associate/
Escadrille
Teachers</t>
  </si>
  <si>
    <t>Total MFP
State Cost
Allocation 
+/- Mid-Year
Adjustments
- Admin Fee
+/- Audit Adj.
+Total Level 4
Funds</t>
  </si>
  <si>
    <r>
      <t xml:space="preserve">Final
FY16-17
Local
Revenue
Representation
Per Pupil
</t>
    </r>
    <r>
      <rPr>
        <sz val="10"/>
        <color indexed="18"/>
        <rFont val="Arial"/>
        <family val="2"/>
      </rPr>
      <t>(per charter law)</t>
    </r>
  </si>
  <si>
    <t>Total
Local
Revenue
Representation</t>
  </si>
  <si>
    <t>Change in
Funded
Student
Count Per
Oct. 2016
Mid-Year
Adjustment</t>
  </si>
  <si>
    <t>October
2016
Mid-Year
Adjustment</t>
  </si>
  <si>
    <t>Change in
Funded
Student
Count Per
Feb. 2017
Mid-Year
Adjustment</t>
  </si>
  <si>
    <r>
      <t xml:space="preserve">February
2017
Mid-Year
Adjustment
</t>
    </r>
    <r>
      <rPr>
        <sz val="10"/>
        <color indexed="18"/>
        <rFont val="Arial"/>
        <family val="2"/>
      </rPr>
      <t>(Half the
Per Pupil)</t>
    </r>
  </si>
  <si>
    <t>Total Local
Revenue
Representation
+/- Mid-Year Adjustments</t>
  </si>
  <si>
    <t>Admin
Fee to
RSD
1.75%</t>
  </si>
  <si>
    <t>Admin
Fee to the 
Dept. of
Education
.25%</t>
  </si>
  <si>
    <t>Total
Admin
Fee</t>
  </si>
  <si>
    <t>Total Local
Revenue
Representation
+/- Mid-Year Adjustments
- Admin Fee</t>
  </si>
  <si>
    <t>Total Local
Revenue
Representation
+/- Mid-Year
Adjustments
- Admin Fee
 +/- Audit
Adjustments</t>
  </si>
  <si>
    <t>Local Revenue
Representation
Monthly
Payment</t>
  </si>
  <si>
    <t>WX1001</t>
  </si>
  <si>
    <t>Linwood Middle
(Shreveport Charter, Inc.)</t>
  </si>
  <si>
    <t>Total Type 5 Charters 
Caddo Parish</t>
  </si>
  <si>
    <t>W8B001</t>
  </si>
  <si>
    <t>3AP002</t>
  </si>
  <si>
    <t>Celerity Crestworth Charter School
(Celerity)</t>
  </si>
  <si>
    <t>W9B001</t>
  </si>
  <si>
    <t>3B9001</t>
  </si>
  <si>
    <t>Capitol High School
(Friendship)</t>
  </si>
  <si>
    <t>WAO001</t>
  </si>
  <si>
    <t>3AP003</t>
  </si>
  <si>
    <t>Celerity Dalton Charter School
(Celerity)</t>
  </si>
  <si>
    <t>WAP001</t>
  </si>
  <si>
    <t>3AP001</t>
  </si>
  <si>
    <t>Celerity Lanier Charter School
(Celerity)</t>
  </si>
  <si>
    <t>WAQ001</t>
  </si>
  <si>
    <t>3AQ001</t>
  </si>
  <si>
    <t>Baton Rouge University Prep
(Baton Rouge University Prep)</t>
  </si>
  <si>
    <t>WAV001</t>
  </si>
  <si>
    <t>Democracy Prep
(Democracy Prep Louisiana Charter)</t>
  </si>
  <si>
    <t>WAW001</t>
  </si>
  <si>
    <t>Baton Rouge Bridge Academy
(Baton Rouge Bridge Academy, Inc.)</t>
  </si>
  <si>
    <t>WAX001</t>
  </si>
  <si>
    <t>Baton Rouge College Prep
(Baton Rouge College Prep., Inc.)</t>
  </si>
  <si>
    <t>WB2001</t>
  </si>
  <si>
    <t>Kenilworth Middle
(Pelican Foundation)</t>
  </si>
  <si>
    <t>Total Type 5 Charters 
East Baton Rouge Parish</t>
  </si>
  <si>
    <t>Total RSD LA</t>
  </si>
  <si>
    <t>Table 5C1
New Type 2
Charter Schools</t>
  </si>
  <si>
    <t>Unweighted</t>
  </si>
  <si>
    <t>State
Admin
Fee
to the 
Dept. of
Education
0.25%</t>
  </si>
  <si>
    <t>Total MFP
State Cost
Allocation
+/- Mid-Year
Adjustments
- Admin Fee
+/- Audit Adj.
+ Total
Level 4</t>
  </si>
  <si>
    <r>
      <t xml:space="preserve">Final
FY16-17
Local
Revenue
Repres-
entation
Per Pupil
</t>
    </r>
    <r>
      <rPr>
        <sz val="10"/>
        <color indexed="18"/>
        <rFont val="Arial"/>
        <family val="2"/>
      </rPr>
      <t>(per
charter
law)</t>
    </r>
  </si>
  <si>
    <t>Local
Revenue
Representation</t>
  </si>
  <si>
    <t>Total Local
Revenue
Representation
+/- Mid-Year
Adjustments</t>
  </si>
  <si>
    <t>Admin
Fee
to the 
Dept. of
Education
0.25%</t>
  </si>
  <si>
    <t>Total Local
Revenue
Representation
+/- Mid-Year
Adjustments
- Admin Fee</t>
  </si>
  <si>
    <t>Total Local
Revenue
Representation
+/- Mid-Year
Adjustments
- Admin Fee
+/- Audit Adj.</t>
  </si>
  <si>
    <t>Unweighted
State Cost
Allocation
With
Continuation
of Prior Year
Pay Raises</t>
  </si>
  <si>
    <t>Per
Pupil</t>
  </si>
  <si>
    <t xml:space="preserve">D'Arbonne Woods </t>
  </si>
  <si>
    <t>Madison Prep</t>
  </si>
  <si>
    <t xml:space="preserve">Int'l High School of N. O. </t>
  </si>
  <si>
    <r>
      <t xml:space="preserve">University View Academy </t>
    </r>
    <r>
      <rPr>
        <sz val="9"/>
        <rFont val="Arial"/>
        <family val="2"/>
      </rPr>
      <t>(90%)</t>
    </r>
  </si>
  <si>
    <t xml:space="preserve">Lake Charles Charter Academy </t>
  </si>
  <si>
    <t xml:space="preserve">Lycee Francois de la Nouvelle Orleans </t>
  </si>
  <si>
    <t xml:space="preserve">New Orleans Military/Maritime Academy </t>
  </si>
  <si>
    <t>W1A001</t>
  </si>
  <si>
    <t>3A1001</t>
  </si>
  <si>
    <t xml:space="preserve">Jefferson Chamber Foundation </t>
  </si>
  <si>
    <t>W1B001</t>
  </si>
  <si>
    <t>3B1001</t>
  </si>
  <si>
    <t>Advantage Charter Academy</t>
  </si>
  <si>
    <t>W2A001</t>
  </si>
  <si>
    <t>3A2001</t>
  </si>
  <si>
    <t xml:space="preserve">Tallulah Charter School </t>
  </si>
  <si>
    <t>W2B001</t>
  </si>
  <si>
    <t>3B1002</t>
  </si>
  <si>
    <t>Willow Charter Academy</t>
  </si>
  <si>
    <t>W33001</t>
  </si>
  <si>
    <t>Lincoln Prep School</t>
  </si>
  <si>
    <t>W34001</t>
  </si>
  <si>
    <t>Laurel Oaks</t>
  </si>
  <si>
    <t>W35001</t>
  </si>
  <si>
    <t>Apex Collegiate Academy</t>
  </si>
  <si>
    <t>W36001</t>
  </si>
  <si>
    <t>Smothers Academy</t>
  </si>
  <si>
    <t>W37001</t>
  </si>
  <si>
    <t>Greater Grace</t>
  </si>
  <si>
    <t>W3A001</t>
  </si>
  <si>
    <t>3A3001</t>
  </si>
  <si>
    <t>Baton Rouge Charter Academy</t>
  </si>
  <si>
    <t>W3B001</t>
  </si>
  <si>
    <t>3A3002</t>
  </si>
  <si>
    <t>Iberville Charter Academy</t>
  </si>
  <si>
    <t>W4A001</t>
  </si>
  <si>
    <t>3A4001</t>
  </si>
  <si>
    <t xml:space="preserve">Delta Charter School </t>
  </si>
  <si>
    <t>W4B001</t>
  </si>
  <si>
    <t>Lake Charles College Prep</t>
  </si>
  <si>
    <t>W5B001</t>
  </si>
  <si>
    <t>3B5001</t>
  </si>
  <si>
    <t>Northeast Claiborne Charter</t>
  </si>
  <si>
    <t>W6A001</t>
  </si>
  <si>
    <t>3A6001</t>
  </si>
  <si>
    <t xml:space="preserve">Northshore Charter School </t>
  </si>
  <si>
    <t>W6B001</t>
  </si>
  <si>
    <t>3B6001</t>
  </si>
  <si>
    <t>Acadiana Renaissance</t>
  </si>
  <si>
    <t>W7A001</t>
  </si>
  <si>
    <t>3A7001</t>
  </si>
  <si>
    <t xml:space="preserve">Louisiana Key Academy </t>
  </si>
  <si>
    <t>W7B001</t>
  </si>
  <si>
    <t>3B6002</t>
  </si>
  <si>
    <t>Lafayette Renaissance</t>
  </si>
  <si>
    <t>W8A001</t>
  </si>
  <si>
    <t>3A8001</t>
  </si>
  <si>
    <t>Impact Charter</t>
  </si>
  <si>
    <t>W9A001</t>
  </si>
  <si>
    <t>3A9001</t>
  </si>
  <si>
    <t>Vision Academy</t>
  </si>
  <si>
    <t>WAG001</t>
  </si>
  <si>
    <r>
      <t xml:space="preserve">Louisiana Virtual Charter Academy </t>
    </r>
    <r>
      <rPr>
        <sz val="9"/>
        <rFont val="Arial"/>
        <family val="2"/>
      </rPr>
      <t>(90%)</t>
    </r>
  </si>
  <si>
    <t>WAK001</t>
  </si>
  <si>
    <t xml:space="preserve">Southwest LA Charter School </t>
  </si>
  <si>
    <t>WAL001</t>
  </si>
  <si>
    <t xml:space="preserve">J. S. Clark Leadership Academy </t>
  </si>
  <si>
    <t>WAR001</t>
  </si>
  <si>
    <t>Tangi Academy</t>
  </si>
  <si>
    <t>WAU001</t>
  </si>
  <si>
    <t>GEO Prep Academy</t>
  </si>
  <si>
    <t>June 25th Payment</t>
  </si>
  <si>
    <t>Payment 2</t>
  </si>
  <si>
    <t>Total June Payment</t>
  </si>
  <si>
    <t xml:space="preserve">Total June Payment </t>
  </si>
  <si>
    <t>Projected FY2016-2017 MFP Budget Letter</t>
  </si>
  <si>
    <t>TABLE 1: STATE LEVEL SUMMARY</t>
  </si>
  <si>
    <t>MFP Formula Items</t>
  </si>
  <si>
    <t xml:space="preserve">
Table (T),
Column (C)</t>
  </si>
  <si>
    <r>
      <t xml:space="preserve">FY2016-17
Budget Letter
July 2016
</t>
    </r>
    <r>
      <rPr>
        <sz val="12"/>
        <color indexed="18"/>
        <rFont val="Arial Narrow"/>
        <family val="2"/>
      </rPr>
      <t>(Circular 1160)</t>
    </r>
  </si>
  <si>
    <t>Comparison</t>
  </si>
  <si>
    <t>% 
Change</t>
  </si>
  <si>
    <t>A.</t>
  </si>
  <si>
    <t>Total Weighted Membership Count</t>
  </si>
  <si>
    <t>T3, C8</t>
  </si>
  <si>
    <t>1.</t>
  </si>
  <si>
    <t>February 1 Student Membership Count</t>
  </si>
  <si>
    <t>T3, C1</t>
  </si>
  <si>
    <t>2.</t>
  </si>
  <si>
    <t>Low Income and/or English Language Learner Weight (22%)</t>
  </si>
  <si>
    <t>T3, C2</t>
  </si>
  <si>
    <t>3.</t>
  </si>
  <si>
    <r>
      <t xml:space="preserve">Career &amp; Technical Weight </t>
    </r>
    <r>
      <rPr>
        <b/>
        <sz val="11"/>
        <rFont val="Arial Narrow"/>
        <family val="2"/>
      </rPr>
      <t>(6%)</t>
    </r>
  </si>
  <si>
    <t>T3, C3</t>
  </si>
  <si>
    <t>4.</t>
  </si>
  <si>
    <t>Special Education Weight (150%)</t>
  </si>
  <si>
    <t>T3, C4</t>
  </si>
  <si>
    <t>6.</t>
  </si>
  <si>
    <t>Gifted and Talented Weight (60%)</t>
  </si>
  <si>
    <t>T3, C5</t>
  </si>
  <si>
    <t>7.</t>
  </si>
  <si>
    <t xml:space="preserve">Economy of Scale Weight Factor </t>
  </si>
  <si>
    <t>T3, C6</t>
  </si>
  <si>
    <t>B.</t>
  </si>
  <si>
    <t>Level 1 State and Local Base Cost Per Pupil</t>
  </si>
  <si>
    <t>T3, C9</t>
  </si>
  <si>
    <t>C.</t>
  </si>
  <si>
    <t>Total Level 1 State and Local Cost Allocation (A X B)</t>
  </si>
  <si>
    <t>T3, C10</t>
  </si>
  <si>
    <t>Level 1 State Cost Allocation (65%)</t>
  </si>
  <si>
    <t>T3, C12</t>
  </si>
  <si>
    <t>Level 1 Local Cost Allocation (35%)</t>
  </si>
  <si>
    <t>T3, C11a</t>
  </si>
  <si>
    <t>D.</t>
  </si>
  <si>
    <t>Total Local Revenues in MFP (FY2014-15)</t>
  </si>
  <si>
    <t>T7, C38</t>
  </si>
  <si>
    <t>1. Local Property Tax Revenue</t>
  </si>
  <si>
    <t>a.</t>
  </si>
  <si>
    <t>Net Assessed Property Value (capped at 10%)</t>
  </si>
  <si>
    <t>T7, C3c</t>
  </si>
  <si>
    <t>b.</t>
  </si>
  <si>
    <t>State Computed Property Tax Millage</t>
  </si>
  <si>
    <t>T6, C3</t>
  </si>
  <si>
    <t>c.</t>
  </si>
  <si>
    <t xml:space="preserve">Local Property Tax Revenue </t>
  </si>
  <si>
    <t>T7, C26</t>
  </si>
  <si>
    <t>2. Local Sales Tax Revenue</t>
  </si>
  <si>
    <t>Computed Sales Tax Base (capped at 15%)</t>
  </si>
  <si>
    <t>T7, C34</t>
  </si>
  <si>
    <t>State Computed Sales Tax Rate</t>
  </si>
  <si>
    <t>T6, C6</t>
  </si>
  <si>
    <t>Local Sales Tax Revenue</t>
  </si>
  <si>
    <t>T7, C30</t>
  </si>
  <si>
    <t>3. Other Revenue Contribution</t>
  </si>
  <si>
    <t>T7, C37</t>
  </si>
  <si>
    <t>E.</t>
  </si>
  <si>
    <t>Level 2 Eligible Local Revenue</t>
  </si>
  <si>
    <t>T3, C20</t>
  </si>
  <si>
    <t xml:space="preserve">State Cost of Level 2 Incentive for Local Effort </t>
  </si>
  <si>
    <t>T3, C22</t>
  </si>
  <si>
    <t>F.</t>
  </si>
  <si>
    <r>
      <t xml:space="preserve">Level 1 and 2 State Cost Allocation </t>
    </r>
    <r>
      <rPr>
        <sz val="12"/>
        <color indexed="18"/>
        <rFont val="Arial Narrow"/>
        <family val="2"/>
      </rPr>
      <t>(C1+E1)</t>
    </r>
  </si>
  <si>
    <t>T3, C25</t>
  </si>
  <si>
    <t>G.</t>
  </si>
  <si>
    <r>
      <t xml:space="preserve">Level 3 Legislative Allocations </t>
    </r>
    <r>
      <rPr>
        <sz val="12"/>
        <color indexed="18"/>
        <rFont val="Arial Narrow"/>
        <family val="2"/>
      </rPr>
      <t>(G.1+G.2+G.3)</t>
    </r>
  </si>
  <si>
    <t>T3A, C14</t>
  </si>
  <si>
    <t>Continuation Pay Raises</t>
  </si>
  <si>
    <t>T3A, C2</t>
  </si>
  <si>
    <t>Hold Harmless Enhancement</t>
  </si>
  <si>
    <t>T3A, C3</t>
  </si>
  <si>
    <t>Mandated Costs in Health Insurance, Retirement and Fuel</t>
  </si>
  <si>
    <t>T3A, C12</t>
  </si>
  <si>
    <t>H.</t>
  </si>
  <si>
    <r>
      <t xml:space="preserve">State Cost Allocation (Levels 1, 2 and 3) </t>
    </r>
    <r>
      <rPr>
        <sz val="12"/>
        <color indexed="18"/>
        <rFont val="Arial Narrow"/>
        <family val="2"/>
      </rPr>
      <t>(F + G)</t>
    </r>
    <r>
      <rPr>
        <b/>
        <sz val="12"/>
        <color indexed="18"/>
        <rFont val="Arial Narrow"/>
        <family val="2"/>
      </rPr>
      <t xml:space="preserve">
          Per Pupil Based on February 1 Membership</t>
    </r>
  </si>
  <si>
    <t>T3, C33</t>
  </si>
  <si>
    <t>T3, C34</t>
  </si>
  <si>
    <t>I.</t>
  </si>
  <si>
    <r>
      <t xml:space="preserve">Level 4 Supplementary Funding </t>
    </r>
    <r>
      <rPr>
        <sz val="12"/>
        <color indexed="18"/>
        <rFont val="Arial Narrow"/>
        <family val="2"/>
      </rPr>
      <t>(I.1a+I.1b+I.2+I.3+I.4)</t>
    </r>
  </si>
  <si>
    <t>T4, C15</t>
  </si>
  <si>
    <t>1a.</t>
  </si>
  <si>
    <t>Foreign Language/Escadrille Associate Salary</t>
  </si>
  <si>
    <t>T4, C2</t>
  </si>
  <si>
    <t>1b.</t>
  </si>
  <si>
    <t>Foreign Language/Escadrille Associate Stipends</t>
  </si>
  <si>
    <t>T4, C7</t>
  </si>
  <si>
    <t>Career Development Allocation</t>
  </si>
  <si>
    <t>T4, C9</t>
  </si>
  <si>
    <t>High Cost Services Assistance Allocation</t>
  </si>
  <si>
    <t>T4, C10</t>
  </si>
  <si>
    <t>T4, C14</t>
  </si>
  <si>
    <t xml:space="preserve">J.
</t>
  </si>
  <si>
    <r>
      <t xml:space="preserve">Allocations for Other Public Schools (Levels 1, 2 and 3)
</t>
    </r>
    <r>
      <rPr>
        <sz val="12"/>
        <color indexed="18"/>
        <rFont val="Arial Narrow"/>
        <family val="2"/>
      </rPr>
      <t xml:space="preserve"> (J.1a+J.1b+J.2+J.3+J.4+J.5+J.6+J.7)</t>
    </r>
  </si>
  <si>
    <t xml:space="preserve">LSU Lab. School </t>
  </si>
  <si>
    <t>T5A1, C6</t>
  </si>
  <si>
    <r>
      <t>Southern Univ. Lab. School</t>
    </r>
    <r>
      <rPr>
        <sz val="12"/>
        <rFont val="Arial Narrow"/>
        <family val="2"/>
      </rPr>
      <t xml:space="preserve"> </t>
    </r>
  </si>
  <si>
    <t>Legacy Type 2 Charter Schools</t>
  </si>
  <si>
    <t>T5A2, C22</t>
  </si>
  <si>
    <t>Office of Juvenile Justice</t>
  </si>
  <si>
    <t>T5A3, C5</t>
  </si>
  <si>
    <t>LSMSA</t>
  </si>
  <si>
    <t>T5A5, C6</t>
  </si>
  <si>
    <t>5.</t>
  </si>
  <si>
    <t>NOCCA</t>
  </si>
  <si>
    <t>T5A4, C6</t>
  </si>
  <si>
    <t>Virtual Type 2 Charter School Adjustment (10% Return to State)</t>
  </si>
  <si>
    <t>T5C2,T5C3</t>
  </si>
  <si>
    <r>
      <t>New Type 2 Charters (First Year)</t>
    </r>
    <r>
      <rPr>
        <sz val="12"/>
        <rFont val="Arial Narrow"/>
        <family val="2"/>
      </rPr>
      <t xml:space="preserve"> - PLACEHOLDER</t>
    </r>
  </si>
  <si>
    <t>T5C1Z-T5C1AD</t>
  </si>
  <si>
    <t xml:space="preserve">K.
</t>
  </si>
  <si>
    <r>
      <t xml:space="preserve">MFP State Cost Allocation 
(Levels 1, 2, 3, 4 and Allocations for Other Public Schools) </t>
    </r>
    <r>
      <rPr>
        <sz val="12"/>
        <color indexed="18"/>
        <rFont val="Arial Narrow"/>
        <family val="2"/>
      </rPr>
      <t>(H + I + J)</t>
    </r>
  </si>
  <si>
    <t>L.</t>
  </si>
  <si>
    <t>Prior Year Audit Adjustments</t>
  </si>
  <si>
    <t>M.</t>
  </si>
  <si>
    <t>Mid-Year Student Allocations</t>
  </si>
  <si>
    <t>October 1 Mid-year Adj. for Student Growth</t>
  </si>
  <si>
    <t>TBD</t>
  </si>
  <si>
    <t>February 1 Mid-year Adj. for Student Growth</t>
  </si>
  <si>
    <t xml:space="preserve">N.
</t>
  </si>
  <si>
    <r>
      <t xml:space="preserve">Total MFP State Cost Allocation plus Adjustments plus
Mid-Year Student Allocations </t>
    </r>
    <r>
      <rPr>
        <sz val="12"/>
        <color indexed="18"/>
        <rFont val="Arial Narrow"/>
        <family val="2"/>
      </rPr>
      <t>(K + L + M)</t>
    </r>
  </si>
  <si>
    <t>Appropriation</t>
  </si>
  <si>
    <t>July B.L.</t>
  </si>
  <si>
    <t>Foreign Language Stipends: Removed Placeholder; Added 1st Years</t>
  </si>
  <si>
    <t>Aug B.L.</t>
  </si>
  <si>
    <t>Short</t>
  </si>
  <si>
    <t>1st Yr Charter SCA Projections</t>
  </si>
  <si>
    <t>2nd Cycle - 1st Stipend FATS</t>
  </si>
  <si>
    <t>1st Yr Projections Reduced</t>
  </si>
  <si>
    <t>Sept B.L.</t>
  </si>
  <si>
    <t>Oct B.L.</t>
  </si>
  <si>
    <t>Nov B.L.</t>
  </si>
  <si>
    <t>Jan B.L.</t>
  </si>
  <si>
    <t>OJJ</t>
  </si>
  <si>
    <t>1st Yr Projections Removed (In Mid-Year)</t>
  </si>
  <si>
    <t>SCA</t>
  </si>
  <si>
    <t>Updated FATS</t>
  </si>
  <si>
    <t>Updated CDF</t>
  </si>
  <si>
    <t>Final Charter Per Pupil</t>
  </si>
  <si>
    <t>October Mid-Year</t>
  </si>
  <si>
    <t>February Mid-Year</t>
  </si>
  <si>
    <r>
      <t xml:space="preserve">FY2016-17
Budget Letter
June 2017
</t>
    </r>
    <r>
      <rPr>
        <sz val="12"/>
        <color indexed="18"/>
        <rFont val="Arial Narrow"/>
        <family val="2"/>
      </rPr>
      <t>(Circular 1160)</t>
    </r>
  </si>
  <si>
    <t xml:space="preserve">Total MFP
Distribution 
Amount 
+/-Audit Adjs.
- State Cost
Allocations to
Other Public
Schools
Table 2 </t>
  </si>
  <si>
    <t>Local Revenue Representation Due to Other Public Schools</t>
  </si>
  <si>
    <r>
      <t>Total MFP
Payment 
Amount</t>
    </r>
    <r>
      <rPr>
        <b/>
        <sz val="10"/>
        <color rgb="FF000080"/>
        <rFont val="Arial"/>
        <family val="2"/>
      </rPr>
      <t xml:space="preserve"> minus</t>
    </r>
    <r>
      <rPr>
        <b/>
        <sz val="10"/>
        <color indexed="18"/>
        <rFont val="Arial"/>
        <family val="2"/>
      </rPr>
      <t xml:space="preserve">
Local Revenue
Representation
due to Other
Public Schools</t>
    </r>
  </si>
  <si>
    <t>Total
Local Revenue
Representation
due to Other
Public Schools</t>
  </si>
  <si>
    <t>col. 35</t>
  </si>
  <si>
    <t>col 18</t>
  </si>
  <si>
    <t>col 21 + 
col 32</t>
  </si>
  <si>
    <t>col 9 + 
col 14</t>
  </si>
  <si>
    <t>col 25 + 
col 28</t>
  </si>
  <si>
    <t>col 27 + 
col 30</t>
  </si>
  <si>
    <t>col 26 + 
col 29</t>
  </si>
  <si>
    <t xml:space="preserve">NOT UPDATED FOR FORWARD FUNDING </t>
  </si>
  <si>
    <t>Linked to Total local allocation plus audit adjustments (do not subtract admin fees due to annual calculation)(monthly calculation will be net of admin fees and then the admin fee is deducted in July and reconciled in March)</t>
  </si>
  <si>
    <t>Without Continuation of Prior Year Pay Raises</t>
  </si>
  <si>
    <t>With Continuation of Prior Year Pay Raises</t>
  </si>
  <si>
    <r>
      <t xml:space="preserve">Feb. 1, 2016
MFP Funded
Membership
</t>
    </r>
    <r>
      <rPr>
        <sz val="10"/>
        <color indexed="18"/>
        <rFont val="Arial"/>
        <family val="2"/>
      </rPr>
      <t>Includes
New Type 2,
Type 3B, and
Type 5 Charter
Schools
(Not 1st Year)</t>
    </r>
  </si>
  <si>
    <r>
      <t xml:space="preserve">Low Income
and/or
English
Language
Learner
</t>
    </r>
    <r>
      <rPr>
        <sz val="10"/>
        <color indexed="18"/>
        <rFont val="Arial"/>
        <family val="2"/>
      </rPr>
      <t>(Per SIS
2-1-16)</t>
    </r>
  </si>
  <si>
    <t>Add-On 
Student
Units</t>
  </si>
  <si>
    <r>
      <t xml:space="preserve">Career &amp;
Technical
Units
(CTE)
</t>
    </r>
    <r>
      <rPr>
        <sz val="10"/>
        <color indexed="18"/>
        <rFont val="Arial"/>
        <family val="2"/>
      </rPr>
      <t>(Per LEADS
10-1-15)</t>
    </r>
  </si>
  <si>
    <r>
      <t xml:space="preserve">Students
with
Disabilities
</t>
    </r>
    <r>
      <rPr>
        <sz val="10"/>
        <color indexed="18"/>
        <rFont val="Arial"/>
        <family val="2"/>
      </rPr>
      <t>(Per SER
2-1-16)</t>
    </r>
  </si>
  <si>
    <t>Add-On
Student
Units</t>
  </si>
  <si>
    <r>
      <t xml:space="preserve">Gifted and 
Talented 
Students
</t>
    </r>
    <r>
      <rPr>
        <sz val="10"/>
        <color indexed="18"/>
        <rFont val="Arial"/>
        <family val="2"/>
      </rPr>
      <t>(Per SER
2-1-16)</t>
    </r>
  </si>
  <si>
    <t>Economy-
of-Scale:
If &lt; 7500,
then
7500 less
February
Membership</t>
  </si>
  <si>
    <t>Economy-
of-Scale 
Percent 
Support</t>
  </si>
  <si>
    <t xml:space="preserve">Total
Weighted 
Add-On 
Student
Units </t>
  </si>
  <si>
    <t xml:space="preserve">Total 
Weighted
Membership
and Units </t>
  </si>
  <si>
    <t>Per Pupil 
Amount</t>
  </si>
  <si>
    <t xml:space="preserve">Total
Level 1
Costs </t>
  </si>
  <si>
    <r>
      <t xml:space="preserve">Local Cost
Allocation of
Level 1
</t>
    </r>
    <r>
      <rPr>
        <sz val="10"/>
        <color rgb="FF000080"/>
        <rFont val="Arial"/>
        <family val="2"/>
      </rPr>
      <t>(Deduction for
Property
&amp; Sales and
Other Revenues)</t>
    </r>
  </si>
  <si>
    <r>
      <t xml:space="preserve">Local Cost
Allocation of
Level 1 with
75% max Local
Cost Allocation
</t>
    </r>
    <r>
      <rPr>
        <sz val="10"/>
        <color rgb="FF000080"/>
        <rFont val="Arial"/>
        <family val="2"/>
      </rPr>
      <t>(Deduction for
Property
&amp; Sales and
Other Revenues)</t>
    </r>
  </si>
  <si>
    <t>State Cost
Allocation 
of Level 1</t>
  </si>
  <si>
    <t>State 
Cost
Allocation
 %</t>
  </si>
  <si>
    <t>Local 
Cost
Allocation
 %</t>
  </si>
  <si>
    <t>Per Pupil 
Local Cost
Allocation
of Level 1</t>
  </si>
  <si>
    <t>Actual Sales
and Property
Tax Revenues
(Including Debt)
Plus Other
Revenue</t>
  </si>
  <si>
    <t xml:space="preserve">Local Revenue
Over Level 1 </t>
  </si>
  <si>
    <t xml:space="preserve">Local
Revenue 
Under
Level 1 </t>
  </si>
  <si>
    <t xml:space="preserve">Local
Revenue
Limit on 
Level 2
State
Support </t>
  </si>
  <si>
    <t>Eligible
Local
Revenue
Level 2</t>
  </si>
  <si>
    <t>Local Cost
Allocation
of Level 2</t>
  </si>
  <si>
    <t>State Cost
Allocation
of Level 2</t>
  </si>
  <si>
    <t>Per
Pupil
Amount</t>
  </si>
  <si>
    <t xml:space="preserve">Percent 
State </t>
  </si>
  <si>
    <t>Levels 1 &amp; 2
State Cost
Allocation</t>
  </si>
  <si>
    <r>
      <t xml:space="preserve">Level 3
State Cost
Allocation
</t>
    </r>
    <r>
      <rPr>
        <b/>
        <sz val="10"/>
        <color indexed="10"/>
        <rFont val="Arial"/>
        <family val="2"/>
      </rPr>
      <t xml:space="preserve">without
</t>
    </r>
    <r>
      <rPr>
        <b/>
        <sz val="10"/>
        <color rgb="FFFF0000"/>
        <rFont val="Arial"/>
        <family val="2"/>
      </rPr>
      <t>Continuation 
of Prior Year
Pay Raises</t>
    </r>
  </si>
  <si>
    <t>Per Pupil
Amount</t>
  </si>
  <si>
    <r>
      <t xml:space="preserve">Levels 1, 2 &amp; 3
State Cost
Allocation
</t>
    </r>
    <r>
      <rPr>
        <b/>
        <sz val="10"/>
        <color rgb="FFFF0000"/>
        <rFont val="Arial"/>
        <family val="2"/>
      </rPr>
      <t>without
Continuation
of Prior Year
Pay Raises</t>
    </r>
  </si>
  <si>
    <r>
      <t xml:space="preserve">Level 3
State Cost
Allocation
</t>
    </r>
    <r>
      <rPr>
        <b/>
        <sz val="10"/>
        <color indexed="10"/>
        <rFont val="Arial"/>
        <family val="2"/>
      </rPr>
      <t xml:space="preserve">with 
Continuation
of Prior Year
Pay Raises </t>
    </r>
  </si>
  <si>
    <r>
      <t xml:space="preserve">Levels 1, 2 &amp; 3
State Cost Allocation
</t>
    </r>
    <r>
      <rPr>
        <b/>
        <sz val="10"/>
        <color rgb="FFFF0000"/>
        <rFont val="Arial"/>
        <family val="2"/>
      </rPr>
      <t>with 
Continuation
of Prior Year
Pay Raises</t>
    </r>
  </si>
  <si>
    <r>
      <t xml:space="preserve">State Funds 
</t>
    </r>
    <r>
      <rPr>
        <sz val="10"/>
        <color indexed="18"/>
        <rFont val="Arial"/>
        <family val="2"/>
      </rPr>
      <t>(with
Continuation
of Prior Year
Pay Raises)</t>
    </r>
    <r>
      <rPr>
        <b/>
        <sz val="10"/>
        <color indexed="18"/>
        <rFont val="Arial"/>
        <family val="2"/>
      </rPr>
      <t xml:space="preserve">
as Percent
of Total
State
and Local</t>
    </r>
  </si>
  <si>
    <t>Rank</t>
  </si>
  <si>
    <t>Levels 1
and 2
Local Cost
Allocation</t>
  </si>
  <si>
    <t xml:space="preserve">Rank
</t>
  </si>
  <si>
    <t>Local
Revenue
as Percent
of Total
State and
Local</t>
  </si>
  <si>
    <r>
      <t xml:space="preserve">Total State
Cost Allocation
</t>
    </r>
    <r>
      <rPr>
        <sz val="10"/>
        <color rgb="FF000080"/>
        <rFont val="Arial"/>
        <family val="2"/>
      </rPr>
      <t>(with
Continuation
of Prior Year
Pay Raises)</t>
    </r>
    <r>
      <rPr>
        <b/>
        <sz val="10"/>
        <color rgb="FF000080"/>
        <rFont val="Arial"/>
        <family val="2"/>
      </rPr>
      <t xml:space="preserve">
and Local Cost
Allocation   
Levels 1 and 2</t>
    </r>
  </si>
  <si>
    <t>(2a)</t>
  </si>
  <si>
    <t>(3a)</t>
  </si>
  <si>
    <t>(4a)</t>
  </si>
  <si>
    <t>(5a)</t>
  </si>
  <si>
    <t>(6a)</t>
  </si>
  <si>
    <t>(6b)</t>
  </si>
  <si>
    <t>11a</t>
  </si>
  <si>
    <t>STATE TOTAL</t>
  </si>
  <si>
    <t>deduct TIF in Livingston</t>
  </si>
  <si>
    <t>(actual revenues using rates)</t>
  </si>
  <si>
    <t>local deduct percentage calculation</t>
  </si>
  <si>
    <t>MFP Simulation Summary (6-11-07)</t>
  </si>
  <si>
    <t>Per HCR 235</t>
  </si>
  <si>
    <t>col.13 x Tbl 3, col.1 (Oct 1 membership)</t>
  </si>
  <si>
    <t>If col 14 &gt;col. 15 then col. 15, otherwise col. 14</t>
  </si>
  <si>
    <t>Continuation of Prior
Year Pay Raises</t>
  </si>
  <si>
    <t>Mandated Cost 
Adjustment</t>
  </si>
  <si>
    <r>
      <t xml:space="preserve">Total
Level 3
State Cost
Allocation
</t>
    </r>
    <r>
      <rPr>
        <sz val="10"/>
        <color indexed="18"/>
        <rFont val="Arial"/>
        <family val="2"/>
      </rPr>
      <t>(Without Continuation
of Prior Year
Pay Raises)</t>
    </r>
  </si>
  <si>
    <r>
      <t xml:space="preserve">Total
Level 3
State Cost
Allocation
</t>
    </r>
    <r>
      <rPr>
        <sz val="10"/>
        <color indexed="18"/>
        <rFont val="Arial"/>
        <family val="2"/>
      </rPr>
      <t>(With Continuation
of Prior Year
Pay Raises)</t>
    </r>
  </si>
  <si>
    <t xml:space="preserve">City/Parish
Pay Raise
Continuation
Per Pupil 
Amount
</t>
  </si>
  <si>
    <r>
      <t xml:space="preserve">Continuation
of Prior Year
Pay Raises
</t>
    </r>
    <r>
      <rPr>
        <sz val="10"/>
        <color indexed="18"/>
        <rFont val="Arial"/>
        <family val="2"/>
      </rPr>
      <t>(Includes
Type 5 &amp;
New Type 2
Charters
(Not 1st Year))</t>
    </r>
  </si>
  <si>
    <t>FY2006/07
Hold 
Harmless 
Amount</t>
  </si>
  <si>
    <t>Pay Raise &amp;
Insurance
Supplement
Amounts
from Prior
Years</t>
  </si>
  <si>
    <t>Remaining
Hold 
Harmless
(FY2007/08)</t>
  </si>
  <si>
    <t>Prior Year
Reduction of
Remaining
Hold Harmless
(FY07/08 thru 
FY15/16)</t>
  </si>
  <si>
    <t>Remaining
Hold 
Harmless
(FY2016/17)</t>
  </si>
  <si>
    <t>One-Tenth
(FY16/17)
Reduction of 
Remaining
 Hold Harmless</t>
  </si>
  <si>
    <t>Feb. 1, 2016
MFP Funded
Membership</t>
  </si>
  <si>
    <t>Redistribution
of Hold
Harmless 
Phase-out
(FY2007/08 - FY2016/17)</t>
  </si>
  <si>
    <t xml:space="preserve">Increase 
Cost 
Adjustment </t>
  </si>
  <si>
    <t>Foreign Language Associate
Salary Allocation</t>
  </si>
  <si>
    <r>
      <t xml:space="preserve">FY2016-17 Foreign Language Associate Stipend Allocation
</t>
    </r>
    <r>
      <rPr>
        <sz val="11"/>
        <color rgb="FF000080"/>
        <rFont val="Arial"/>
        <family val="2"/>
      </rPr>
      <t>Includes Escadrille Louisiane Graduates</t>
    </r>
  </si>
  <si>
    <t>Career Development Fund (CDF)</t>
  </si>
  <si>
    <t>Supplemental Course Allocation (SCA)</t>
  </si>
  <si>
    <t>Total
Level
4</t>
  </si>
  <si>
    <r>
      <t xml:space="preserve">Qualifying
Teachers
As of 2.1.16
</t>
    </r>
    <r>
      <rPr>
        <sz val="10"/>
        <color indexed="18"/>
        <rFont val="Arial"/>
        <family val="2"/>
      </rPr>
      <t>(Includes
Escadrille)</t>
    </r>
  </si>
  <si>
    <t>Total Salary
Allocation</t>
  </si>
  <si>
    <t>Qualifying
First Year
Teachers</t>
  </si>
  <si>
    <t>First Year
Teacher
Stipends</t>
  </si>
  <si>
    <t>Qualifying
Second and 
Third Year
Teachers</t>
  </si>
  <si>
    <t>Second and
Third Year
Teacher
Stipends</t>
  </si>
  <si>
    <t>Total
Stipend
Allocation</t>
  </si>
  <si>
    <t>Number of
Qualifying
Courses</t>
  </si>
  <si>
    <t>Allocation
Based on
6% Adder
or
Minimum</t>
  </si>
  <si>
    <t>Grades
7 - 12
2.1.16 SIS</t>
  </si>
  <si>
    <t>Initial
Funding
for SCA</t>
  </si>
  <si>
    <t>Reallocation
of unused
SCA Funds</t>
  </si>
  <si>
    <r>
      <t xml:space="preserve">Final
Funding
for SCA
</t>
    </r>
    <r>
      <rPr>
        <sz val="10"/>
        <color indexed="18"/>
        <rFont val="Arial"/>
        <family val="2"/>
      </rPr>
      <t>(Pending
Reallocation)</t>
    </r>
  </si>
  <si>
    <t>Total City/Parish</t>
  </si>
  <si>
    <t>LSU Lab School</t>
  </si>
  <si>
    <t>Southern Lab School</t>
  </si>
  <si>
    <t>LA School for Math, Science and the Arts</t>
  </si>
  <si>
    <t>New Orleans Center for Creative Arts</t>
  </si>
  <si>
    <t>A02</t>
  </si>
  <si>
    <t>Total Lab &amp; State Approved Schools</t>
  </si>
  <si>
    <t>Avoyelles Public Charter School</t>
  </si>
  <si>
    <t>The MAX Charter School</t>
  </si>
  <si>
    <t>Total Legacy Type 2 Charter Schools</t>
  </si>
  <si>
    <t>University View Academy</t>
  </si>
  <si>
    <t xml:space="preserve">New Orleans Military/Maritime Acdmy </t>
  </si>
  <si>
    <t>Laurel Oaks Charter School</t>
  </si>
  <si>
    <t>Greater Grace Charter Academy</t>
  </si>
  <si>
    <t xml:space="preserve">Baton Rouge Charter Academy at Mid-City </t>
  </si>
  <si>
    <t>Louisiana Virtual Charter Academy</t>
  </si>
  <si>
    <t>GEO</t>
  </si>
  <si>
    <t>Total New Type 2 Charter Schools</t>
  </si>
  <si>
    <t>W12001</t>
  </si>
  <si>
    <t xml:space="preserve">Pierre A. Capdau Learning Acdmy </t>
  </si>
  <si>
    <t>W13001</t>
  </si>
  <si>
    <t xml:space="preserve">Lake Area New Tech Early College </t>
  </si>
  <si>
    <t>W31001</t>
  </si>
  <si>
    <t>Dr. Martin Luther King Jr Charter for Sci &amp; Tech</t>
  </si>
  <si>
    <t>W5A001</t>
  </si>
  <si>
    <t>3A5001</t>
  </si>
  <si>
    <t xml:space="preserve">Mary D. Coghill Accelerated </t>
  </si>
  <si>
    <t>W84001</t>
  </si>
  <si>
    <t xml:space="preserve">KIPP Renaissance High </t>
  </si>
  <si>
    <t>Total Type 3B Charters - Orleans</t>
  </si>
  <si>
    <t>Linwood Public Charter</t>
  </si>
  <si>
    <t>Celerity Crestworth Charter School</t>
  </si>
  <si>
    <t>Capitol High School</t>
  </si>
  <si>
    <t>Celerity Dalton Charter School</t>
  </si>
  <si>
    <t>Celerity Lanier Charter School</t>
  </si>
  <si>
    <t>Baton Rouge University Prep</t>
  </si>
  <si>
    <t>Democracy Prep</t>
  </si>
  <si>
    <t>Baton Rouge Bridge Academy</t>
  </si>
  <si>
    <t>Baton Rouge College Prep</t>
  </si>
  <si>
    <t>Kenilworth Science and Tech</t>
  </si>
  <si>
    <t>Total Type 5 Charters - LA</t>
  </si>
  <si>
    <t>W11001</t>
  </si>
  <si>
    <t xml:space="preserve">Medard H. Nelson Elem </t>
  </si>
  <si>
    <t>W14001</t>
  </si>
  <si>
    <t xml:space="preserve">Gentilly Terrace Elem </t>
  </si>
  <si>
    <t>W21001</t>
  </si>
  <si>
    <t xml:space="preserve">James M. Singleton Charter </t>
  </si>
  <si>
    <t>W32001</t>
  </si>
  <si>
    <t xml:space="preserve">Joseph A. Craig </t>
  </si>
  <si>
    <t>W51001</t>
  </si>
  <si>
    <t xml:space="preserve">Lafayette Academy </t>
  </si>
  <si>
    <t>W52001</t>
  </si>
  <si>
    <t xml:space="preserve">Esperanza Charter </t>
  </si>
  <si>
    <t>W53001</t>
  </si>
  <si>
    <t xml:space="preserve">McDonogh #42 Elem Charter </t>
  </si>
  <si>
    <t>W62001</t>
  </si>
  <si>
    <t xml:space="preserve">LB Landry-OP Walker College &amp; Career Prep </t>
  </si>
  <si>
    <t>W63001</t>
  </si>
  <si>
    <t xml:space="preserve">McDonogh #32 Elem </t>
  </si>
  <si>
    <t>W64001</t>
  </si>
  <si>
    <t xml:space="preserve">William J. Fischer </t>
  </si>
  <si>
    <t>W65001</t>
  </si>
  <si>
    <t xml:space="preserve">Dwight D. Eisenhower </t>
  </si>
  <si>
    <t>W66001</t>
  </si>
  <si>
    <t xml:space="preserve">Martin Behrman </t>
  </si>
  <si>
    <t>W67001</t>
  </si>
  <si>
    <t xml:space="preserve">Algiers Technology Acdmy </t>
  </si>
  <si>
    <t>W71001</t>
  </si>
  <si>
    <t xml:space="preserve">Sophie B. Wright Learning Acdmy </t>
  </si>
  <si>
    <t>W81001</t>
  </si>
  <si>
    <t xml:space="preserve">KIPP McDonogh 15 Sch. for the Creative Arts </t>
  </si>
  <si>
    <t>W82001</t>
  </si>
  <si>
    <t xml:space="preserve">KIPP Believe College Prep </t>
  </si>
  <si>
    <t>W83001</t>
  </si>
  <si>
    <t xml:space="preserve">KIPP Central City Acdmy </t>
  </si>
  <si>
    <t>W85001</t>
  </si>
  <si>
    <t xml:space="preserve">KIPP N.O. Leadership Acdmy </t>
  </si>
  <si>
    <t>W86001</t>
  </si>
  <si>
    <t xml:space="preserve">KIPP East </t>
  </si>
  <si>
    <t>W91001</t>
  </si>
  <si>
    <t xml:space="preserve">S.J. Green Charter </t>
  </si>
  <si>
    <t>W92001</t>
  </si>
  <si>
    <t xml:space="preserve">Arthur Ashe Charter </t>
  </si>
  <si>
    <t>W93001</t>
  </si>
  <si>
    <t xml:space="preserve">Joseph Clark High </t>
  </si>
  <si>
    <t>W94001</t>
  </si>
  <si>
    <t>Phillis Wheatley Community School</t>
  </si>
  <si>
    <t>W95001</t>
  </si>
  <si>
    <t xml:space="preserve">Langston Hughes Acdmy </t>
  </si>
  <si>
    <t>WAA001</t>
  </si>
  <si>
    <t xml:space="preserve">Morris Jeff Community School </t>
  </si>
  <si>
    <t>WAB001</t>
  </si>
  <si>
    <t xml:space="preserve">Edgar P. Harney Spirit of Excellence Acdmy </t>
  </si>
  <si>
    <t>WAE001</t>
  </si>
  <si>
    <t xml:space="preserve">Fannie C. Williams Charter School </t>
  </si>
  <si>
    <t>WAF001</t>
  </si>
  <si>
    <t xml:space="preserve">Harriet Tubman Charter School </t>
  </si>
  <si>
    <t>WAH001</t>
  </si>
  <si>
    <t xml:space="preserve">The NET Charter School </t>
  </si>
  <si>
    <t>WAI001</t>
  </si>
  <si>
    <t xml:space="preserve">Crescent Leadership Acdmy </t>
  </si>
  <si>
    <t>WAM001</t>
  </si>
  <si>
    <t xml:space="preserve">Paul Habans Elem </t>
  </si>
  <si>
    <t>WE1001</t>
  </si>
  <si>
    <t xml:space="preserve">Sylvanie Williams College Prep </t>
  </si>
  <si>
    <t>WE2001</t>
  </si>
  <si>
    <t xml:space="preserve">Cohen College Prep </t>
  </si>
  <si>
    <t>WE3001</t>
  </si>
  <si>
    <t xml:space="preserve">Crocker College Prep </t>
  </si>
  <si>
    <t>WI1001</t>
  </si>
  <si>
    <t xml:space="preserve">Akili Academy of N.O. </t>
  </si>
  <si>
    <t>WJ1001</t>
  </si>
  <si>
    <t xml:space="preserve">Sci Academy </t>
  </si>
  <si>
    <t>WJ2001</t>
  </si>
  <si>
    <t xml:space="preserve">G.W. Carver Collegiate Acdmy </t>
  </si>
  <si>
    <t>WL1001</t>
  </si>
  <si>
    <t xml:space="preserve">KIPP Central City Primary </t>
  </si>
  <si>
    <t>WU1001</t>
  </si>
  <si>
    <t xml:space="preserve">Success Preparatory Academy </t>
  </si>
  <si>
    <t>WV1001</t>
  </si>
  <si>
    <t xml:space="preserve">Arise Academy </t>
  </si>
  <si>
    <t>WV2001</t>
  </si>
  <si>
    <t xml:space="preserve">Mildred Osborne Elem </t>
  </si>
  <si>
    <t>WZ1001</t>
  </si>
  <si>
    <t xml:space="preserve">ReNEW Cultural Arts Acdmy. </t>
  </si>
  <si>
    <t>WZ2001</t>
  </si>
  <si>
    <t xml:space="preserve">ReNEW SciTech Acdmy. </t>
  </si>
  <si>
    <t>WZ3001</t>
  </si>
  <si>
    <t xml:space="preserve">ReNEW Delores T. Aaron Elem </t>
  </si>
  <si>
    <t>WZ5001</t>
  </si>
  <si>
    <t xml:space="preserve">ReNEW Accelerated High, City Park </t>
  </si>
  <si>
    <t>WZ6001</t>
  </si>
  <si>
    <t xml:space="preserve">ReNEW Schaumburg Elem </t>
  </si>
  <si>
    <t>WZ7001</t>
  </si>
  <si>
    <t xml:space="preserve">ReNEW McDonogh City Park Acdmy </t>
  </si>
  <si>
    <t>W87001</t>
  </si>
  <si>
    <t>KIPP Booker T. Washington High School</t>
  </si>
  <si>
    <t>WJ4001</t>
  </si>
  <si>
    <t>Livingston Collegiate Academy</t>
  </si>
  <si>
    <t>Total Type 5 Charters - Orleans</t>
  </si>
  <si>
    <t>Total Statewide</t>
  </si>
  <si>
    <r>
      <t xml:space="preserve">Table 5B1
Type 5
Charter Schools
</t>
    </r>
    <r>
      <rPr>
        <sz val="12"/>
        <color indexed="18"/>
        <rFont val="Arial"/>
        <family val="2"/>
      </rPr>
      <t>(In Orleans Parish)</t>
    </r>
  </si>
  <si>
    <t>This Table provides the State's funding to the RSD.  The RSD
distributes funds to the Type 5 Charter Schools in Orleans Parish using
the RSD's Differentiated Funding Formula.</t>
  </si>
  <si>
    <r>
      <t>State Cost
Allocation
Per Pupil</t>
    </r>
    <r>
      <rPr>
        <sz val="8"/>
        <color indexed="18"/>
        <rFont val="Arial"/>
        <family val="2"/>
      </rPr>
      <t xml:space="preserve">
</t>
    </r>
    <r>
      <rPr>
        <b/>
        <sz val="10"/>
        <color indexed="18"/>
        <rFont val="Arial"/>
        <family val="2"/>
      </rPr>
      <t xml:space="preserve">
</t>
    </r>
    <r>
      <rPr>
        <sz val="10"/>
        <color indexed="18"/>
        <rFont val="Arial"/>
        <family val="2"/>
      </rPr>
      <t>(Levels 1, 2,
&amp; 3 without
Continuation
of Prior Year</t>
    </r>
    <r>
      <rPr>
        <sz val="9.5"/>
        <color indexed="18"/>
        <rFont val="Arial"/>
        <family val="2"/>
      </rPr>
      <t xml:space="preserve">
Pay Raises)</t>
    </r>
  </si>
  <si>
    <t xml:space="preserve">Continuation
of Prior Year 
Pay Raises
Per Pupil
</t>
  </si>
  <si>
    <t>Total MFP
State Cost
Allocation
+/- Mid-Year
Adjustments
+/- Audit
Adjustments</t>
  </si>
  <si>
    <t>Total MFP
State Cost
Allocation 
+/- Mid-Year
Adjustments
+/- Audit Adj.
+Total Level 4
Funds</t>
  </si>
  <si>
    <r>
      <t xml:space="preserve">Final
FY16-17
Local Revenue
Representation
Per Pupil
</t>
    </r>
    <r>
      <rPr>
        <sz val="10"/>
        <color indexed="18"/>
        <rFont val="Arial"/>
        <family val="2"/>
      </rPr>
      <t>(In a District
Building)</t>
    </r>
  </si>
  <si>
    <r>
      <t xml:space="preserve">Final
FY16-17
Local Revenue
Representation
Per Pupil
</t>
    </r>
    <r>
      <rPr>
        <sz val="10"/>
        <color indexed="18"/>
        <rFont val="Arial"/>
        <family val="2"/>
      </rPr>
      <t>(Not In a District
Building)</t>
    </r>
  </si>
  <si>
    <t>Admin
Fee to
RSD</t>
  </si>
  <si>
    <t>Admin
Fee to the 
Dept. of
Education</t>
  </si>
  <si>
    <t>Total Local
Revenue
Representation
+/- Mid-Year
Adjustments
+/- Audit
Adjustments</t>
  </si>
  <si>
    <t>Medard H. Nelson Elem (New Beg.)</t>
  </si>
  <si>
    <t>Gentilly Terrace Elem (New Beg.)</t>
  </si>
  <si>
    <r>
      <t xml:space="preserve">James M. Singleton Charter (Dryades YMCA)
</t>
    </r>
    <r>
      <rPr>
        <sz val="10"/>
        <color rgb="FFFF0000"/>
        <rFont val="Arial"/>
        <family val="2"/>
      </rPr>
      <t>Not in a District Building</t>
    </r>
  </si>
  <si>
    <t>Joseph A. Craig (Friends of King)</t>
  </si>
  <si>
    <t>Lafayette Academy (Choice Foundation)</t>
  </si>
  <si>
    <t>Esperanza Charter (Choice Foundation)</t>
  </si>
  <si>
    <r>
      <t xml:space="preserve">McDonogh #42 Elem Charter (Choice Foundation)
</t>
    </r>
    <r>
      <rPr>
        <sz val="10"/>
        <color rgb="FFFF0000"/>
        <rFont val="Arial"/>
        <family val="2"/>
      </rPr>
      <t>Not in a District Building</t>
    </r>
  </si>
  <si>
    <t>LB Landry-OP Walker College &amp; Career Prep (ACSA)</t>
  </si>
  <si>
    <t>McDonogh #32 Elem (ACSA)</t>
  </si>
  <si>
    <t>William J. Fischer (ACSA )</t>
  </si>
  <si>
    <t>Dwight D. Eisenhower (ACSA )</t>
  </si>
  <si>
    <t>Martin Behrman (ACSA)</t>
  </si>
  <si>
    <t>Algiers Technology Acdmy (ACSA)</t>
  </si>
  <si>
    <r>
      <t xml:space="preserve">Sophie B. Wright Learning Acdmy
</t>
    </r>
    <r>
      <rPr>
        <sz val="10"/>
        <color rgb="FFFF0000"/>
        <rFont val="Arial"/>
        <family val="2"/>
      </rPr>
      <t>Not in a District Building</t>
    </r>
  </si>
  <si>
    <t>KIPP McDonogh 15 Sch. For the Creative Arts</t>
  </si>
  <si>
    <t>KIPP Believe College Prep</t>
  </si>
  <si>
    <t>KIPP Central City Acdmy</t>
  </si>
  <si>
    <t>KIPP N.O. Leadership Acdmy</t>
  </si>
  <si>
    <t>KIPP East</t>
  </si>
  <si>
    <t>S.J. Green Charter (FirstLine)</t>
  </si>
  <si>
    <t>Arthur Ashe Charter (FirstLine)</t>
  </si>
  <si>
    <t>Joseph Clark High (FirstLine)</t>
  </si>
  <si>
    <r>
      <t xml:space="preserve">Phillis Wheatley Community  School (FirstLine)
</t>
    </r>
    <r>
      <rPr>
        <sz val="10"/>
        <color rgb="FFFF0000"/>
        <rFont val="Arial"/>
        <family val="2"/>
      </rPr>
      <t>Not in a District Building</t>
    </r>
  </si>
  <si>
    <t>Langston Hughes Acdmy (FirstLine)</t>
  </si>
  <si>
    <t>Morris Jeff Community School</t>
  </si>
  <si>
    <t>Edgar P. Harney Acdmy (Spirit of Excellence)</t>
  </si>
  <si>
    <t>Fannie C. Williams Charter School (CLASS)</t>
  </si>
  <si>
    <t>Harriet Tubman Charter School (Crescent City Schls)</t>
  </si>
  <si>
    <r>
      <t xml:space="preserve">The NET Charter School (Educators for Qual Alt)
</t>
    </r>
    <r>
      <rPr>
        <sz val="10"/>
        <color rgb="FFFF0000"/>
        <rFont val="Arial"/>
        <family val="2"/>
      </rPr>
      <t>Not in a District Building</t>
    </r>
  </si>
  <si>
    <r>
      <t xml:space="preserve">Crescent Leadership Acdmy
</t>
    </r>
    <r>
      <rPr>
        <sz val="10"/>
        <color rgb="FFFF0000"/>
        <rFont val="Arial"/>
        <family val="2"/>
      </rPr>
      <t>Not in a District Building</t>
    </r>
  </si>
  <si>
    <t>Paul Habans Elem (Crescent City Schools)</t>
  </si>
  <si>
    <t>Sylvanie Williams College Prep (NO College Prep)</t>
  </si>
  <si>
    <t>Cohen College Prep (NO College Prep)</t>
  </si>
  <si>
    <t>Crocker College Prep (NO College Prep)</t>
  </si>
  <si>
    <t>Akili Academy of N.O. (Crescent City Schools)</t>
  </si>
  <si>
    <t>Sci Academy (Collegiate Academies)</t>
  </si>
  <si>
    <t>G.W. Carver Collegiate Acdmy (Collegiate Acdmy)</t>
  </si>
  <si>
    <t>KIPP Central City Primary</t>
  </si>
  <si>
    <t>Success Preparatory Academy</t>
  </si>
  <si>
    <r>
      <t xml:space="preserve">Arise Academy (Arise Academy)
</t>
    </r>
    <r>
      <rPr>
        <sz val="10"/>
        <color rgb="FFFF0000"/>
        <rFont val="Arial"/>
        <family val="2"/>
      </rPr>
      <t>Not in a District Building</t>
    </r>
  </si>
  <si>
    <t>Mildred Osborne Elem (Arise Academy)</t>
  </si>
  <si>
    <t>ReNEW Cultural Arts Acdmy.</t>
  </si>
  <si>
    <t>ReNEW SciTech Acdmy.</t>
  </si>
  <si>
    <t>ReNEW Delores T. Aaron Elem</t>
  </si>
  <si>
    <t>ReNEW Accelerated High</t>
  </si>
  <si>
    <t>ReNEW Schaumburg Elem</t>
  </si>
  <si>
    <r>
      <t xml:space="preserve">ReNEW McDonogh City Park Acdmy
</t>
    </r>
    <r>
      <rPr>
        <sz val="10"/>
        <color rgb="FFFF0000"/>
        <rFont val="Arial"/>
        <family val="2"/>
      </rPr>
      <t>Total (See below for breakdown)</t>
    </r>
  </si>
  <si>
    <t>Total Type 5 Charter Schools</t>
  </si>
  <si>
    <t>Total First Year Type 5 Charter Schools</t>
  </si>
  <si>
    <t>Total Type 5 Charter Schools with First Years</t>
  </si>
  <si>
    <r>
      <t xml:space="preserve">ReNEW McDonogh City Park Acdmy (ReNEW)
</t>
    </r>
    <r>
      <rPr>
        <sz val="10"/>
        <color rgb="FFFF0000"/>
        <rFont val="Arial"/>
        <family val="2"/>
      </rPr>
      <t>Not in a District Building</t>
    </r>
  </si>
  <si>
    <r>
      <t xml:space="preserve">ReNEW McDonogh City Park Acdmy (ReNEW)
</t>
    </r>
    <r>
      <rPr>
        <sz val="10"/>
        <color rgb="FFFF0000"/>
        <rFont val="Arial"/>
        <family val="2"/>
      </rPr>
      <t>In a District Building</t>
    </r>
  </si>
  <si>
    <t>School 
System</t>
  </si>
  <si>
    <t>Local Deduction Property Tax</t>
  </si>
  <si>
    <t>Local Deduction Sales Tax</t>
  </si>
  <si>
    <t>Other
Revenue</t>
  </si>
  <si>
    <r>
      <t xml:space="preserve">Total Local
Deduction
</t>
    </r>
    <r>
      <rPr>
        <sz val="10"/>
        <color indexed="18"/>
        <rFont val="Arial"/>
        <family val="2"/>
      </rPr>
      <t>(Property,
Sales &amp;
Other
Revenue)</t>
    </r>
  </si>
  <si>
    <t>2014
Ad Valorem 
Tax Revenues
(per 14-15 AFR)</t>
  </si>
  <si>
    <t>2014
Net Assessed 
Property
(with 10% Cap)</t>
  </si>
  <si>
    <t xml:space="preserve">Projected
Yield of
Property
Tax Millage
Rate of </t>
  </si>
  <si>
    <t>FY2014-15
Sales Tax Revenue
(per 14-15 AFR)</t>
  </si>
  <si>
    <t>FY2014-15
Computed Sales
Tax Base with
15% Cap
on Growth</t>
  </si>
  <si>
    <t>Projected
Yield of
Sales Tax
Rate of</t>
  </si>
  <si>
    <t>La. Tax Commission Tables 41 &amp; 43</t>
  </si>
  <si>
    <t>AFR-kpc 62220 col. 3</t>
  </si>
  <si>
    <t>AFR-kpc 62220 col. 4</t>
  </si>
  <si>
    <t>AFR-kpc 62320 col. 3</t>
  </si>
  <si>
    <t>AFR-kpc 62320 col. 4</t>
  </si>
  <si>
    <t>AFR-kpc 62320 col. 5</t>
  </si>
  <si>
    <t>AFR-kpc 62320 col. 6</t>
  </si>
  <si>
    <t>AFR-kpc 62320 col. 7</t>
  </si>
  <si>
    <t>AFR-kpc 62320 col. 8</t>
  </si>
  <si>
    <t>col. 5 + col. 7 + col. 11</t>
  </si>
  <si>
    <t>AFR-kpc 62620 col. 3</t>
  </si>
  <si>
    <t>AFR-kpc 62620 col. 4</t>
  </si>
  <si>
    <t>AFR-kpc 62620 col. 5</t>
  </si>
  <si>
    <t>AFR-kpc 62620 col. 6</t>
  </si>
  <si>
    <t>AFR-kpc 62620 col. 7</t>
  </si>
  <si>
    <t>AFR-kpc 62620 col. 8</t>
  </si>
  <si>
    <t>col. 14 + col. 18</t>
  </si>
  <si>
    <t>col. 4 + col. 6 + col 13</t>
  </si>
  <si>
    <t>col. 5 + col. 7 + col 14</t>
  </si>
  <si>
    <t>col. 11 + col. 18</t>
  </si>
  <si>
    <t>(col. 19/ col. 3)*1000</t>
  </si>
  <si>
    <t>(col. 12/ col. 3)*1000</t>
  </si>
  <si>
    <t>(col. 26/ col. 3)*1000</t>
  </si>
  <si>
    <t>AFR-kpc 63320 col.3</t>
  </si>
  <si>
    <t>AFR kpc 63320 col.4</t>
  </si>
  <si>
    <t>AFR kpc 63320 col. 5</t>
  </si>
  <si>
    <t>col. 30/ col 27</t>
  </si>
  <si>
    <t>col. 28/ col. 31</t>
  </si>
  <si>
    <t>col. 29/ col. 31</t>
  </si>
  <si>
    <t>AFR KPC (50% of 1210, 1220) 8231, 8232, 8233, 8234, 8240, 14200, 14300, 14400</t>
  </si>
  <si>
    <t>col. 34+col.30+col. 26</t>
  </si>
  <si>
    <t>Col.35 / Tab.3 col.1</t>
  </si>
  <si>
    <t xml:space="preserve">  2014 Assessed Property Value</t>
  </si>
  <si>
    <t>Ad Valorem 
Constitutional Tax</t>
  </si>
  <si>
    <t>Ad Valorem Renewable Taxes</t>
  </si>
  <si>
    <t>Total Ad Valorem Taxes
(Non Debt)</t>
  </si>
  <si>
    <t>Debt Service Taxes</t>
  </si>
  <si>
    <t>Total Ad Valorem Taxes         (Debt)</t>
  </si>
  <si>
    <t>Summary Of Ad Valorem Taxes</t>
  </si>
  <si>
    <t>Total 
Ad Valorem 
Revenue 
Including Debt
(2014-2015)</t>
  </si>
  <si>
    <t>Summary Of Sales Taxes</t>
  </si>
  <si>
    <t>Total 
Sales Tax Revenue
(2014-2015)</t>
  </si>
  <si>
    <t>Computed Sales Tax Base</t>
  </si>
  <si>
    <t>OTHER REVENUES:  
Includes State and Federal taxes in lieu of &amp; 50% of earnings from 16th section and from other real estate
2014-2015 AFR</t>
  </si>
  <si>
    <t>Total Revenue 
(for Use in MFP Level 1 and 2)</t>
  </si>
  <si>
    <t>2014
Total Assessed Property Value</t>
  </si>
  <si>
    <t>2014
Assessed Homestead Exemption</t>
  </si>
  <si>
    <t>2014
Net Assessed Taxable Property</t>
  </si>
  <si>
    <t>(Prior Year)
 2013
Net Assessed Taxable Property (Without cap)</t>
  </si>
  <si>
    <t>% Change</t>
  </si>
  <si>
    <t>2014
Net Assessed Taxable Property
With Cap Of</t>
  </si>
  <si>
    <t>Parish 
Mill 
Rate</t>
  </si>
  <si>
    <t>Parish Revenue Amount</t>
  </si>
  <si>
    <t>Dist. Mill Low</t>
  </si>
  <si>
    <t>Dist. Mill High</t>
  </si>
  <si>
    <t># Of Dists.</t>
  </si>
  <si>
    <t>Dist. 
Revenue 
Amount</t>
  </si>
  <si>
    <t/>
  </si>
  <si>
    <t>Parish 
Revenue 
Amount</t>
  </si>
  <si>
    <t>Dist 
Mill 
Low</t>
  </si>
  <si>
    <t>Dist 
Mill 
High</t>
  </si>
  <si>
    <t># 
Of 
Dists.</t>
  </si>
  <si>
    <t>Dist 
Revenue 
Amount</t>
  </si>
  <si>
    <t>Parishwide  
Millage 
Incl. Debt</t>
  </si>
  <si>
    <t>Revenue
Parishwide
Incl. Debt</t>
  </si>
  <si>
    <t>Revenue
District 
Incl. Debt</t>
  </si>
  <si>
    <t>Total Avg.
Mill Rate 
(Debt)</t>
  </si>
  <si>
    <t>Total Avg. 
Mill Rate 
(Non Debt)</t>
  </si>
  <si>
    <t>Total Avg.
Mill Rate 
Including
Debt</t>
  </si>
  <si>
    <t>Combined 
Sales 
Percent</t>
  </si>
  <si>
    <t>Sales
Revenue 
(Non-Debt)</t>
  </si>
  <si>
    <t>Sales 
Revenue 
(Debt)</t>
  </si>
  <si>
    <t>(Prior Year)
2015-2016
 Computed Sales Tax Base
(Without Cap)</t>
  </si>
  <si>
    <t>2016-2017
Computed
 Sales Tax 
Base</t>
  </si>
  <si>
    <t xml:space="preserve">
Computed Sales 
Tax Base
 Percent Change</t>
  </si>
  <si>
    <t xml:space="preserve">Computed Sales
Tax Base With Growth Cap Of </t>
  </si>
  <si>
    <t>Non-Debt Rate</t>
  </si>
  <si>
    <t>Debt 
Rate</t>
  </si>
  <si>
    <t>3a</t>
  </si>
  <si>
    <t>3b</t>
  </si>
  <si>
    <t>3c</t>
  </si>
  <si>
    <t xml:space="preserve">Includes TIF of </t>
  </si>
  <si>
    <t>No change to Table 7 because of TIF.  
Back TIF out of Table 3, Level 2</t>
  </si>
  <si>
    <r>
      <t xml:space="preserve">City/Parish
MFP
Membership 
</t>
    </r>
    <r>
      <rPr>
        <b/>
        <sz val="10"/>
        <color rgb="FFFF0000"/>
        <rFont val="Arial"/>
        <family val="2"/>
      </rPr>
      <t>2.1.16</t>
    </r>
  </si>
  <si>
    <t>RSD
(Type 5
Charters)</t>
  </si>
  <si>
    <t>W31001
Dr. Martin
Luther
King Jr
Charter
School</t>
  </si>
  <si>
    <t>341001
D'Arbonne
Woods
Charter
School</t>
  </si>
  <si>
    <t>343001
Madison
Preparatory
Academy</t>
  </si>
  <si>
    <t>344001
Int'l
High
School
of New
Orleans</t>
  </si>
  <si>
    <t>345001
University
View
Academy</t>
  </si>
  <si>
    <t>346001
Lake
Charles
Charter
Academy</t>
  </si>
  <si>
    <t>347001
Lycee
Francais
de la
Nouvelle-
Orleans</t>
  </si>
  <si>
    <t>348001
New
Orleans
Military/
Maritime
Academy</t>
  </si>
  <si>
    <t>W1A001
Jefferson
Chamber
Foundation</t>
  </si>
  <si>
    <t>W1B001
Advantage
Charter
Academy</t>
  </si>
  <si>
    <t>W2A001
Tallulah
Charter
School</t>
  </si>
  <si>
    <t>W2B001
Willow
Charter
Academy</t>
  </si>
  <si>
    <t>W3A001
East
Baton
Rouge
Charter
Academy</t>
  </si>
  <si>
    <t>W3B001
Iberville
Charter
Academy</t>
  </si>
  <si>
    <t>W4A001
Delta
Charter
School</t>
  </si>
  <si>
    <t>W4B001
Lake
Charles
College
Prep</t>
  </si>
  <si>
    <t>W5B001
Northeast
Claiborne
Charter</t>
  </si>
  <si>
    <t>W6A001
Northshore
Charter
School</t>
  </si>
  <si>
    <t>W6B001
Acadiana
Renaissance
Charter
Academy</t>
  </si>
  <si>
    <t>W7A001
Louisiana
Key
Academy</t>
  </si>
  <si>
    <t>W7B001
Lafayette
Renaissance
Charter
Academy</t>
  </si>
  <si>
    <t>W8A001
Impact
Charter</t>
  </si>
  <si>
    <t>W9A001
Vision
Academy</t>
  </si>
  <si>
    <t>WAG001
Louisiana
Virtual
Charter
Academy</t>
  </si>
  <si>
    <t>WAK001
Southwest
Louisiana
Charter
School</t>
  </si>
  <si>
    <t>WAL001
JS Clark
Leadership
Academy</t>
  </si>
  <si>
    <t>WAR001
Tangi
Academy</t>
  </si>
  <si>
    <t>WAU001
GEO Prep
Academy</t>
  </si>
  <si>
    <t>W33001
Lincoln
Prep
School</t>
  </si>
  <si>
    <t>W34001
Laurel
Oaks
Charter</t>
  </si>
  <si>
    <t>W35001
Apex
Collegiate
Academy</t>
  </si>
  <si>
    <t>W36001
Smothers
Academy</t>
  </si>
  <si>
    <t>Total
Table 3</t>
  </si>
  <si>
    <t>Legacy
321001
New
Vision
Learning
Academy</t>
  </si>
  <si>
    <t>Legacy
329001
VB 
Glencoe
Charter
School</t>
  </si>
  <si>
    <t>Legacy
331001
Int'l
School of
Louisiana</t>
  </si>
  <si>
    <t>Legacy
333001
Avoyelles
Public
Charter
School</t>
  </si>
  <si>
    <t>Legacy
336001
Delhi
Charter
School</t>
  </si>
  <si>
    <t>Legacy
337001
Belle
Chasse
Academy</t>
  </si>
  <si>
    <t>Legacy
339001
Milestone
Academy
of New
Orleans</t>
  </si>
  <si>
    <t>Legacy
340001
The MAX
Charter
School</t>
  </si>
  <si>
    <t>318001
LSU 
Lab
School</t>
  </si>
  <si>
    <t>319001
Southern
University
Lab
School</t>
  </si>
  <si>
    <t>302006
Louisiana
School
for Math
Science
&amp; the Arts</t>
  </si>
  <si>
    <t>334001
New
Orleans
Center for
Creative
Arts</t>
  </si>
  <si>
    <t>Total
MFP
Funded</t>
  </si>
  <si>
    <t>001</t>
  </si>
  <si>
    <t>Acadia Parish</t>
  </si>
  <si>
    <t>002</t>
  </si>
  <si>
    <t>Allen Parish</t>
  </si>
  <si>
    <t>003</t>
  </si>
  <si>
    <t>Ascension Parish</t>
  </si>
  <si>
    <t>004</t>
  </si>
  <si>
    <t>Assumption Parish</t>
  </si>
  <si>
    <t>005</t>
  </si>
  <si>
    <t>Avoyelles Parish</t>
  </si>
  <si>
    <t>006</t>
  </si>
  <si>
    <t>Beauregard Parish</t>
  </si>
  <si>
    <t>007</t>
  </si>
  <si>
    <t>Bienville Parish</t>
  </si>
  <si>
    <t>008</t>
  </si>
  <si>
    <t>Bossier Parish</t>
  </si>
  <si>
    <t>009</t>
  </si>
  <si>
    <t>Caddo Parish</t>
  </si>
  <si>
    <t>010</t>
  </si>
  <si>
    <t>Calcasieu Parish</t>
  </si>
  <si>
    <t>011</t>
  </si>
  <si>
    <t>Caldwell Parish</t>
  </si>
  <si>
    <t>012</t>
  </si>
  <si>
    <t>Cameron Parish</t>
  </si>
  <si>
    <t>013</t>
  </si>
  <si>
    <t>Catahoula Parish</t>
  </si>
  <si>
    <t>014</t>
  </si>
  <si>
    <t>Claiborne Parish</t>
  </si>
  <si>
    <t>015</t>
  </si>
  <si>
    <t>Concordia Parish</t>
  </si>
  <si>
    <t>016</t>
  </si>
  <si>
    <t>DeSoto Parish</t>
  </si>
  <si>
    <t>017</t>
  </si>
  <si>
    <t>East Baton Rouge Parish</t>
  </si>
  <si>
    <t>018</t>
  </si>
  <si>
    <t>East Carroll Parish</t>
  </si>
  <si>
    <t>019</t>
  </si>
  <si>
    <t>East Feliciana Parish</t>
  </si>
  <si>
    <t>020</t>
  </si>
  <si>
    <t>Evangeline Parish</t>
  </si>
  <si>
    <t>021</t>
  </si>
  <si>
    <t>Franklin Parish</t>
  </si>
  <si>
    <t>022</t>
  </si>
  <si>
    <t>Grant Parish</t>
  </si>
  <si>
    <t>023</t>
  </si>
  <si>
    <t>Iberia Parish</t>
  </si>
  <si>
    <t>024</t>
  </si>
  <si>
    <t>Iberville Parish</t>
  </si>
  <si>
    <t>025</t>
  </si>
  <si>
    <t>Jackson Parish</t>
  </si>
  <si>
    <t>026</t>
  </si>
  <si>
    <t>Jefferson Parish</t>
  </si>
  <si>
    <t>027</t>
  </si>
  <si>
    <t>Jefferson Davis Parish</t>
  </si>
  <si>
    <t>028</t>
  </si>
  <si>
    <t>Lafayette Parish</t>
  </si>
  <si>
    <t>029</t>
  </si>
  <si>
    <t>Lafourche Parish</t>
  </si>
  <si>
    <t>030</t>
  </si>
  <si>
    <t>LaSalle Parish</t>
  </si>
  <si>
    <t>031</t>
  </si>
  <si>
    <t>Lincoln Parish</t>
  </si>
  <si>
    <t>032</t>
  </si>
  <si>
    <t>Livingston Parish</t>
  </si>
  <si>
    <t>033</t>
  </si>
  <si>
    <t>Madison Parish</t>
  </si>
  <si>
    <t>034</t>
  </si>
  <si>
    <t>Morehouse Parish</t>
  </si>
  <si>
    <t>035</t>
  </si>
  <si>
    <t>Natchitoches Parish</t>
  </si>
  <si>
    <t>036</t>
  </si>
  <si>
    <t>Orleans Parish</t>
  </si>
  <si>
    <t>037</t>
  </si>
  <si>
    <t>Ouachita Parish</t>
  </si>
  <si>
    <t>038</t>
  </si>
  <si>
    <t>Plaquemines Parish</t>
  </si>
  <si>
    <t>039</t>
  </si>
  <si>
    <t>Pointe Coupee Parish</t>
  </si>
  <si>
    <t>040</t>
  </si>
  <si>
    <t>Rapides Parish</t>
  </si>
  <si>
    <t>041</t>
  </si>
  <si>
    <t>Red River Parish</t>
  </si>
  <si>
    <t>042</t>
  </si>
  <si>
    <t>Richland Parish</t>
  </si>
  <si>
    <t>043</t>
  </si>
  <si>
    <t>Sabine Parish</t>
  </si>
  <si>
    <t>044</t>
  </si>
  <si>
    <t>St. Bernard Parish</t>
  </si>
  <si>
    <t>045</t>
  </si>
  <si>
    <t>St. Charles Parish</t>
  </si>
  <si>
    <t>046</t>
  </si>
  <si>
    <t>St. Helena Parish</t>
  </si>
  <si>
    <t>047</t>
  </si>
  <si>
    <t>St. James Parish</t>
  </si>
  <si>
    <t>048</t>
  </si>
  <si>
    <t>St. John the Baptist Parish</t>
  </si>
  <si>
    <t>049</t>
  </si>
  <si>
    <t>St. Landry Parish</t>
  </si>
  <si>
    <t>050</t>
  </si>
  <si>
    <t>St. Martin Parish</t>
  </si>
  <si>
    <t>051</t>
  </si>
  <si>
    <t>St. Mary Parish</t>
  </si>
  <si>
    <t>052</t>
  </si>
  <si>
    <t>St. Tammany Parish</t>
  </si>
  <si>
    <t>053</t>
  </si>
  <si>
    <t>Tangipahoa Parish</t>
  </si>
  <si>
    <t>054</t>
  </si>
  <si>
    <t>Tensas Parish</t>
  </si>
  <si>
    <t>055</t>
  </si>
  <si>
    <t>Terrebonne Parish</t>
  </si>
  <si>
    <t>056</t>
  </si>
  <si>
    <t>Union Parish</t>
  </si>
  <si>
    <t>057</t>
  </si>
  <si>
    <t>Vermilion Parish</t>
  </si>
  <si>
    <t>058</t>
  </si>
  <si>
    <t>Vernon Parish</t>
  </si>
  <si>
    <t>059</t>
  </si>
  <si>
    <t>Washington Parish</t>
  </si>
  <si>
    <t>060</t>
  </si>
  <si>
    <t>Webster Parish</t>
  </si>
  <si>
    <t>061</t>
  </si>
  <si>
    <t>West Baton Rouge Parish</t>
  </si>
  <si>
    <t>062</t>
  </si>
  <si>
    <t>West Carroll Parish</t>
  </si>
  <si>
    <t>063</t>
  </si>
  <si>
    <t>West Feliciana Parish</t>
  </si>
  <si>
    <t>064</t>
  </si>
  <si>
    <t>Winn Parish</t>
  </si>
  <si>
    <t>065</t>
  </si>
  <si>
    <t>City of Monroe School District</t>
  </si>
  <si>
    <t>066</t>
  </si>
  <si>
    <t>City of Bogalusa School District</t>
  </si>
  <si>
    <t>067</t>
  </si>
  <si>
    <t>Zachary Community School District</t>
  </si>
  <si>
    <t>068</t>
  </si>
  <si>
    <t>City of Baker School District</t>
  </si>
  <si>
    <t>069</t>
  </si>
  <si>
    <t>Central Community School District</t>
  </si>
  <si>
    <t>City/Parish</t>
  </si>
  <si>
    <t>Type 5</t>
  </si>
  <si>
    <t>Type 3B</t>
  </si>
  <si>
    <t>Type 2 (New)</t>
  </si>
  <si>
    <t>Total In Table 3</t>
  </si>
  <si>
    <t>Type 2 (Legacy)</t>
  </si>
  <si>
    <t>LSU Lab</t>
  </si>
  <si>
    <t>Southern Lab</t>
  </si>
  <si>
    <t>Total Not In Table 3</t>
  </si>
  <si>
    <t>TOTAL MFP FUNDED</t>
  </si>
  <si>
    <t>2.1.16 Student Count - Type 5 Charter Schools</t>
  </si>
  <si>
    <t>Caddo
Parish</t>
  </si>
  <si>
    <t>EBR
Parish</t>
  </si>
  <si>
    <t>Orleans
Parish</t>
  </si>
  <si>
    <t>Total</t>
  </si>
  <si>
    <t>Nelson Elementary School</t>
  </si>
  <si>
    <t>Gentilly Terrace Elementary School</t>
  </si>
  <si>
    <t>James M_ Singleton Charter School</t>
  </si>
  <si>
    <t>Joseph A_ Craig Charter School</t>
  </si>
  <si>
    <t>Lafayette Academy</t>
  </si>
  <si>
    <t>Esperanza Charter School</t>
  </si>
  <si>
    <t>McDonogh 42 Charter School</t>
  </si>
  <si>
    <t>Lord Beaconsfield Landry</t>
  </si>
  <si>
    <t>McDonogh #32 Elementary School</t>
  </si>
  <si>
    <t>William J_ Fischer Elementary School</t>
  </si>
  <si>
    <t>Dwight D_ Eisenhower Elementary School</t>
  </si>
  <si>
    <t>Martin Behrman Elementary School</t>
  </si>
  <si>
    <t>Algiers Technology Academy</t>
  </si>
  <si>
    <t>Sophie B_ Wright Institute of Academic Excellence</t>
  </si>
  <si>
    <t>KIPP McDonogh 15 School for the Creative Arts</t>
  </si>
  <si>
    <t>KIPP Believe College Prep (Phillips)</t>
  </si>
  <si>
    <t>KIPP Central City Academy</t>
  </si>
  <si>
    <t>KIPP New Orleans Leadership Academy</t>
  </si>
  <si>
    <t>KIPP East Community Primary</t>
  </si>
  <si>
    <t>Samuel J_ Green Charter School</t>
  </si>
  <si>
    <t>Arthur Ashe Charter School</t>
  </si>
  <si>
    <t>Joseph S_ Clark Preparatory High School</t>
  </si>
  <si>
    <t>Langston Hughes Charter Academy</t>
  </si>
  <si>
    <t>Edgar P_ Harney Spirit of Excellence Academy</t>
  </si>
  <si>
    <t>Fannie C_ Williams Charter School</t>
  </si>
  <si>
    <t>Harriet Tubman Charter School</t>
  </si>
  <si>
    <t>The NET Charter High School</t>
  </si>
  <si>
    <t>Crescent Leadership Academy</t>
  </si>
  <si>
    <t>Paul Habans Charter School</t>
  </si>
  <si>
    <t>Sylvanie Williams College Prep</t>
  </si>
  <si>
    <t>Cohen College Prep</t>
  </si>
  <si>
    <t>Lawrence D_ Crocker College Prep</t>
  </si>
  <si>
    <t>Akili Academy of New Orleans</t>
  </si>
  <si>
    <t>Sci Academy</t>
  </si>
  <si>
    <t>G_ W_ Carver Collegiate Academy</t>
  </si>
  <si>
    <t>Arise Academy</t>
  </si>
  <si>
    <t>Mildred Osborne Charter School</t>
  </si>
  <si>
    <t>ReNEW Cultural Arts Academy at Live Oak Elementary</t>
  </si>
  <si>
    <t>ReNEW SciTech Academy at Laurel</t>
  </si>
  <si>
    <t>ReNEW Dolores T_ Aaron Elementary</t>
  </si>
  <si>
    <t>ReNEW Accelerated High School</t>
  </si>
  <si>
    <t>ReNEW Schaumburg Elementary</t>
  </si>
  <si>
    <t>ReNEW McDonogh City Park Academy</t>
  </si>
  <si>
    <t>Linwood Public Charter School</t>
  </si>
  <si>
    <t>Baton Rouge University Preparatory Elementary</t>
  </si>
  <si>
    <t>Kenilworth Science and Technology Charter School</t>
  </si>
  <si>
    <t>2.1.16 Student Count - Type 3B Charter Schools</t>
  </si>
  <si>
    <t>Pierre A_ Capdau Learning Academy</t>
  </si>
  <si>
    <t>Lake Area New Tech Early College High School</t>
  </si>
  <si>
    <t>Dr. Martin Luther King Jr Charter School</t>
  </si>
  <si>
    <t>Mary D_ Coghill Charter School</t>
  </si>
  <si>
    <t>KIPP Renaissance High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</si>
</sst>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0_);[Red]\(0\)"/>
    <numFmt numFmtId="167" formatCode="_(* #,##0_);_(* \(#,##0\);_(* &quot;-&quot;??_);_(@_)"/>
    <numFmt numFmtId="168" formatCode="0.0000000"/>
    <numFmt numFmtId="169" formatCode="0.000%"/>
    <numFmt numFmtId="170" formatCode="_(* #,##0.0_);_(* \(#,##0.0\);_(* &quot;-&quot;??_);_(@_)"/>
    <numFmt numFmtId="171" formatCode="&quot;$&quot;#,##0;[Red]&quot;$&quot;#,##0"/>
  </numFmts>
  <fonts count="68">
    <font>
      <sz val="10"/>
      <name val="Arial"/>
      <family val="2"/>
    </font>
    <font>
      <sz val="11"/>
      <color theme="1"/>
      <name val="Calibri"/>
      <family val="2"/>
      <scheme val="minor"/>
    </font>
    <font>
      <sz val="10"/>
      <name val="Arial"/>
      <family val="2"/>
    </font>
    <font>
      <b/>
      <sz val="10"/>
      <color rgb="FF000080"/>
      <name val="Arial"/>
      <family val="2"/>
    </font>
    <font>
      <sz val="10"/>
      <color rgb="FF000080"/>
      <name val="Arial"/>
      <family val="2"/>
    </font>
    <font>
      <b/>
      <sz val="11"/>
      <color rgb="FF000080"/>
      <name val="Arial"/>
      <family val="2"/>
    </font>
    <font>
      <b/>
      <sz val="10"/>
      <name val="Arial"/>
      <family val="2"/>
    </font>
    <font>
      <b/>
      <sz val="10"/>
      <color indexed="20"/>
      <name val="Arial"/>
      <family val="2"/>
    </font>
    <font>
      <b/>
      <sz val="10"/>
      <color indexed="18"/>
      <name val="Arial"/>
      <family val="2"/>
    </font>
    <font>
      <sz val="11"/>
      <name val="Arial"/>
      <family val="2"/>
    </font>
    <font>
      <b/>
      <sz val="10"/>
      <color rgb="FFFF0000"/>
      <name val="Arial"/>
      <family val="2"/>
    </font>
    <font>
      <sz val="12"/>
      <name val="Arial"/>
      <family val="2"/>
    </font>
    <font>
      <b/>
      <sz val="11"/>
      <color indexed="18"/>
      <name val="Arial"/>
      <family val="2"/>
    </font>
    <font>
      <b/>
      <sz val="11"/>
      <color rgb="FFFF0000"/>
      <name val="Arial"/>
      <family val="2"/>
    </font>
    <font>
      <b/>
      <sz val="12"/>
      <color indexed="18"/>
      <name val="Arial"/>
      <family val="2"/>
    </font>
    <font>
      <b/>
      <sz val="12"/>
      <name val="Arial"/>
      <family val="2"/>
    </font>
    <font>
      <b/>
      <sz val="18"/>
      <color indexed="18"/>
      <name val="Arial"/>
      <family val="2"/>
    </font>
    <font>
      <sz val="9"/>
      <name val="Arial Narrow"/>
      <family val="2"/>
    </font>
    <font>
      <sz val="10"/>
      <color indexed="18"/>
      <name val="Arial"/>
      <family val="2"/>
    </font>
    <font>
      <sz val="9"/>
      <name val="Arial"/>
      <family val="2"/>
    </font>
    <font>
      <b/>
      <sz val="9"/>
      <name val="Arial"/>
      <family val="2"/>
    </font>
    <font>
      <sz val="8"/>
      <name val="Arial"/>
      <family val="2"/>
    </font>
    <font>
      <b/>
      <sz val="10"/>
      <color indexed="56"/>
      <name val="Arial"/>
      <family val="2"/>
    </font>
    <font>
      <sz val="9"/>
      <color indexed="18"/>
      <name val="Arial"/>
      <family val="2"/>
    </font>
    <font>
      <sz val="11"/>
      <color indexed="18"/>
      <name val="Arial"/>
      <family val="2"/>
    </font>
    <font>
      <b/>
      <sz val="12"/>
      <color rgb="FF000080"/>
      <name val="Arial"/>
      <family val="2"/>
    </font>
    <font>
      <sz val="12"/>
      <color indexed="18"/>
      <name val="Arial"/>
      <family val="2"/>
    </font>
    <font>
      <b/>
      <sz val="10"/>
      <color indexed="20"/>
      <name val="Arial Narrow"/>
      <family val="2"/>
    </font>
    <font>
      <b/>
      <sz val="11"/>
      <name val="Arial"/>
      <family val="2"/>
    </font>
    <font>
      <sz val="10"/>
      <color rgb="FFFF0000"/>
      <name val="Arial"/>
      <family val="2"/>
    </font>
    <font>
      <b/>
      <sz val="11"/>
      <color theme="1"/>
      <name val="Calibri"/>
      <family val="2"/>
      <scheme val="minor"/>
    </font>
    <font>
      <sz val="10"/>
      <color theme="1"/>
      <name val="Arial"/>
      <family val="2"/>
    </font>
    <font>
      <b/>
      <sz val="10"/>
      <color theme="1"/>
      <name val="Arial"/>
      <family val="2"/>
    </font>
    <font>
      <sz val="10"/>
      <name val="Arial"/>
    </font>
    <font>
      <sz val="22"/>
      <name val="Arial Narrow"/>
      <family val="2"/>
    </font>
    <font>
      <sz val="24"/>
      <name val="Arial Narrow"/>
      <family val="2"/>
    </font>
    <font>
      <b/>
      <sz val="18"/>
      <color indexed="20"/>
      <name val="Arial Narrow"/>
      <family val="2"/>
    </font>
    <font>
      <b/>
      <sz val="12"/>
      <color indexed="18"/>
      <name val="Arial Narrow"/>
      <family val="2"/>
    </font>
    <font>
      <sz val="12"/>
      <color indexed="18"/>
      <name val="Arial Narrow"/>
      <family val="2"/>
    </font>
    <font>
      <b/>
      <sz val="12"/>
      <name val="Arial Narrow"/>
      <family val="2"/>
    </font>
    <font>
      <sz val="12"/>
      <name val="Arial Narrow"/>
      <family val="2"/>
    </font>
    <font>
      <b/>
      <sz val="11"/>
      <name val="Arial Narrow"/>
      <family val="2"/>
    </font>
    <font>
      <b/>
      <sz val="11.9"/>
      <name val="Arial Narrow"/>
      <family val="2"/>
    </font>
    <font>
      <b/>
      <sz val="8"/>
      <name val="Arial"/>
      <family val="2"/>
    </font>
    <font>
      <sz val="14"/>
      <name val="Arial"/>
      <family val="2"/>
    </font>
    <font>
      <b/>
      <sz val="10"/>
      <color indexed="10"/>
      <name val="Arial"/>
      <family val="2"/>
    </font>
    <font>
      <sz val="10"/>
      <name val="Arial Narrow"/>
      <family val="2"/>
    </font>
    <font>
      <b/>
      <sz val="14"/>
      <color indexed="10"/>
      <name val="Arial Narrow"/>
      <family val="2"/>
    </font>
    <font>
      <sz val="10"/>
      <color indexed="12"/>
      <name val="Arial"/>
      <family val="2"/>
    </font>
    <font>
      <sz val="16"/>
      <color indexed="10"/>
      <name val="Arial"/>
      <family val="2"/>
    </font>
    <font>
      <sz val="9"/>
      <color indexed="8"/>
      <name val="Arial Narrow"/>
      <family val="2"/>
    </font>
    <font>
      <sz val="10"/>
      <color indexed="8"/>
      <name val="Arial"/>
      <family val="2"/>
    </font>
    <font>
      <sz val="11"/>
      <color rgb="FF000080"/>
      <name val="Arial"/>
      <family val="2"/>
    </font>
    <font>
      <b/>
      <sz val="12"/>
      <color rgb="FFC00000"/>
      <name val="Arial"/>
      <family val="2"/>
    </font>
    <font>
      <sz val="8"/>
      <color indexed="18"/>
      <name val="Arial"/>
      <family val="2"/>
    </font>
    <font>
      <sz val="9.5"/>
      <color indexed="18"/>
      <name val="Arial"/>
      <family val="2"/>
    </font>
    <font>
      <b/>
      <i/>
      <sz val="16"/>
      <name val="Arial"/>
      <family val="2"/>
    </font>
    <font>
      <b/>
      <sz val="11"/>
      <color rgb="FF000080"/>
      <name val="Arial Narrow"/>
      <family val="2"/>
    </font>
    <font>
      <b/>
      <sz val="14"/>
      <color indexed="10"/>
      <name val="Arial"/>
      <family val="2"/>
    </font>
    <font>
      <sz val="10"/>
      <color indexed="10"/>
      <name val="Arial"/>
      <family val="2"/>
    </font>
    <font>
      <sz val="10"/>
      <name val="CG Times"/>
      <family val="1"/>
    </font>
    <font>
      <sz val="8"/>
      <name val="Arial Narrow"/>
      <family val="2"/>
    </font>
    <font>
      <b/>
      <sz val="11"/>
      <color indexed="20"/>
      <name val="Arial"/>
      <family val="2"/>
    </font>
    <font>
      <b/>
      <sz val="11"/>
      <color theme="1"/>
      <name val="Arial"/>
      <family val="2"/>
    </font>
    <font>
      <b/>
      <sz val="10"/>
      <color indexed="8"/>
      <name val="Arial"/>
      <family val="2"/>
    </font>
    <font>
      <i/>
      <sz val="10"/>
      <color theme="1"/>
      <name val="Arial"/>
      <family val="2"/>
    </font>
    <font>
      <b/>
      <sz val="14"/>
      <name val="Calibri"/>
      <family val="2"/>
      <scheme val="minor"/>
    </font>
    <font>
      <sz val="11"/>
      <color indexed="8"/>
      <name val="Calibri"/>
      <family val="2"/>
    </font>
  </fonts>
  <fills count="34">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indexed="45"/>
        <bgColor indexed="64"/>
      </patternFill>
    </fill>
    <fill>
      <patternFill patternType="solid">
        <fgColor theme="2" tint="-9.9978637043366805E-2"/>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bgColor indexed="64"/>
      </patternFill>
    </fill>
    <fill>
      <patternFill patternType="solid">
        <fgColor indexed="41"/>
        <bgColor indexed="64"/>
      </patternFill>
    </fill>
    <fill>
      <patternFill patternType="solid">
        <fgColor theme="9" tint="0.59999389629810485"/>
        <bgColor indexed="9"/>
      </patternFill>
    </fill>
    <fill>
      <patternFill patternType="solid">
        <fgColor theme="5" tint="0.79998168889431442"/>
        <bgColor indexed="64"/>
      </patternFill>
    </fill>
    <fill>
      <patternFill patternType="solid">
        <fgColor indexed="6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FFFF99"/>
        <bgColor indexed="0"/>
      </patternFill>
    </fill>
    <fill>
      <patternFill patternType="solid">
        <fgColor theme="7" tint="0.59999389629810485"/>
        <bgColor indexed="0"/>
      </patternFill>
    </fill>
    <fill>
      <patternFill patternType="solid">
        <fgColor theme="9" tint="0.59999389629810485"/>
        <bgColor indexed="0"/>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bottom style="thin">
        <color theme="0" tint="-0.249977111117893"/>
      </bottom>
      <diagonal/>
    </border>
    <border>
      <left style="thin">
        <color indexed="63"/>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3"/>
      </left>
      <right style="thin">
        <color indexed="63"/>
      </right>
      <top style="thin">
        <color theme="0" tint="-0.249977111117893"/>
      </top>
      <bottom style="thin">
        <color theme="0" tint="-0.249977111117893"/>
      </bottom>
      <diagonal/>
    </border>
    <border>
      <left style="thin">
        <color indexed="63"/>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4"/>
      </left>
      <right style="thin">
        <color indexed="64"/>
      </right>
      <top/>
      <bottom style="thin">
        <color indexed="63"/>
      </bottom>
      <diagonal/>
    </border>
    <border>
      <left style="thin">
        <color indexed="63"/>
      </left>
      <right style="thin">
        <color indexed="63"/>
      </right>
      <top style="thin">
        <color theme="0" tint="-0.249977111117893"/>
      </top>
      <bottom/>
      <diagonal/>
    </border>
    <border>
      <left style="thin">
        <color indexed="63"/>
      </left>
      <right/>
      <top style="thin">
        <color theme="0" tint="-0.249977111117893"/>
      </top>
      <bottom/>
      <diagonal/>
    </border>
    <border>
      <left style="thin">
        <color indexed="64"/>
      </left>
      <right style="thin">
        <color indexed="64"/>
      </right>
      <top style="thin">
        <color theme="0" tint="-0.249977111117893"/>
      </top>
      <bottom/>
      <diagonal/>
    </border>
    <border>
      <left style="thin">
        <color indexed="64"/>
      </left>
      <right style="thin">
        <color indexed="64"/>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3"/>
      </right>
      <top/>
      <bottom/>
      <diagonal/>
    </border>
    <border>
      <left style="thin">
        <color indexed="63"/>
      </left>
      <right/>
      <top/>
      <bottom/>
      <diagonal/>
    </border>
    <border>
      <left style="thin">
        <color indexed="63"/>
      </left>
      <right style="thin">
        <color indexed="63"/>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3"/>
      </right>
      <top style="thin">
        <color indexed="64"/>
      </top>
      <bottom style="thin">
        <color theme="0" tint="-0.249977111117893"/>
      </bottom>
      <diagonal/>
    </border>
    <border>
      <left style="thin">
        <color indexed="63"/>
      </left>
      <right style="thin">
        <color indexed="63"/>
      </right>
      <top style="thin">
        <color indexed="64"/>
      </top>
      <bottom style="thin">
        <color theme="0" tint="-0.249977111117893"/>
      </bottom>
      <diagonal/>
    </border>
    <border>
      <left style="thin">
        <color indexed="63"/>
      </left>
      <right style="thin">
        <color indexed="64"/>
      </right>
      <top style="thin">
        <color indexed="64"/>
      </top>
      <bottom style="thin">
        <color theme="0" tint="-0.249977111117893"/>
      </bottom>
      <diagonal/>
    </border>
    <border>
      <left style="thin">
        <color indexed="64"/>
      </left>
      <right style="thin">
        <color indexed="63"/>
      </right>
      <top/>
      <bottom style="thin">
        <color theme="0" tint="-0.249977111117893"/>
      </bottom>
      <diagonal/>
    </border>
    <border>
      <left style="thin">
        <color indexed="63"/>
      </left>
      <right style="thin">
        <color indexed="64"/>
      </right>
      <top/>
      <bottom style="thin">
        <color theme="0" tint="-0.249977111117893"/>
      </bottom>
      <diagonal/>
    </border>
    <border>
      <left style="thin">
        <color indexed="64"/>
      </left>
      <right style="thin">
        <color indexed="63"/>
      </right>
      <top/>
      <bottom style="thin">
        <color indexed="64"/>
      </bottom>
      <diagonal/>
    </border>
    <border>
      <left style="thin">
        <color indexed="63"/>
      </left>
      <right style="thin">
        <color indexed="63"/>
      </right>
      <top/>
      <bottom style="thin">
        <color indexed="64"/>
      </bottom>
      <diagonal/>
    </border>
    <border>
      <left style="thin">
        <color indexed="63"/>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3"/>
      </right>
      <top style="thin">
        <color indexed="64"/>
      </top>
      <bottom style="double">
        <color indexed="64"/>
      </bottom>
      <diagonal/>
    </border>
    <border>
      <left style="thin">
        <color indexed="63"/>
      </left>
      <right style="thin">
        <color indexed="63"/>
      </right>
      <top style="thin">
        <color indexed="63"/>
      </top>
      <bottom style="double">
        <color indexed="64"/>
      </bottom>
      <diagonal/>
    </border>
    <border>
      <left style="thin">
        <color indexed="63"/>
      </left>
      <right style="thin">
        <color indexed="64"/>
      </right>
      <top style="thin">
        <color indexed="63"/>
      </top>
      <bottom style="double">
        <color indexed="64"/>
      </bottom>
      <diagonal/>
    </border>
    <border>
      <left style="thin">
        <color indexed="64"/>
      </left>
      <right style="thin">
        <color indexed="63"/>
      </right>
      <top style="thin">
        <color indexed="64"/>
      </top>
      <bottom style="thin">
        <color theme="0" tint="-0.24994659260841701"/>
      </bottom>
      <diagonal/>
    </border>
    <border>
      <left style="thin">
        <color indexed="63"/>
      </left>
      <right style="thin">
        <color indexed="63"/>
      </right>
      <top style="thin">
        <color indexed="64"/>
      </top>
      <bottom style="thin">
        <color theme="0" tint="-0.24994659260841701"/>
      </bottom>
      <diagonal/>
    </border>
    <border>
      <left style="thin">
        <color indexed="63"/>
      </left>
      <right style="thin">
        <color indexed="64"/>
      </right>
      <top style="thin">
        <color indexed="64"/>
      </top>
      <bottom style="thin">
        <color theme="0" tint="-0.24994659260841701"/>
      </bottom>
      <diagonal/>
    </border>
    <border>
      <left/>
      <right style="thin">
        <color indexed="63"/>
      </right>
      <top style="thin">
        <color indexed="64"/>
      </top>
      <bottom style="thin">
        <color theme="0" tint="-0.24994659260841701"/>
      </bottom>
      <diagonal/>
    </border>
    <border>
      <left style="thin">
        <color indexed="64"/>
      </left>
      <right style="thin">
        <color indexed="63"/>
      </right>
      <top/>
      <bottom style="thin">
        <color theme="0" tint="-0.24994659260841701"/>
      </bottom>
      <diagonal/>
    </border>
    <border>
      <left style="thin">
        <color indexed="63"/>
      </left>
      <right style="thin">
        <color indexed="63"/>
      </right>
      <top/>
      <bottom style="thin">
        <color theme="0" tint="-0.24994659260841701"/>
      </bottom>
      <diagonal/>
    </border>
    <border>
      <left style="thin">
        <color indexed="63"/>
      </left>
      <right style="thin">
        <color indexed="64"/>
      </right>
      <top/>
      <bottom style="thin">
        <color theme="0" tint="-0.24994659260841701"/>
      </bottom>
      <diagonal/>
    </border>
    <border>
      <left/>
      <right style="thin">
        <color indexed="63"/>
      </right>
      <top/>
      <bottom style="thin">
        <color theme="0" tint="-0.24994659260841701"/>
      </bottom>
      <diagonal/>
    </border>
    <border>
      <left/>
      <right style="thin">
        <color indexed="63"/>
      </right>
      <top/>
      <bottom style="thin">
        <color indexed="64"/>
      </bottom>
      <diagonal/>
    </border>
    <border>
      <left style="thin">
        <color indexed="63"/>
      </left>
      <right style="thin">
        <color indexed="63"/>
      </right>
      <top style="thin">
        <color theme="0" tint="-0.24994659260841701"/>
      </top>
      <bottom style="thin">
        <color theme="0" tint="-0.249977111117893"/>
      </bottom>
      <diagonal/>
    </border>
    <border>
      <left/>
      <right style="thin">
        <color indexed="64"/>
      </right>
      <top style="thin">
        <color indexed="63"/>
      </top>
      <bottom style="double">
        <color indexed="64"/>
      </bottom>
      <diagonal/>
    </border>
    <border>
      <left style="thin">
        <color indexed="64"/>
      </left>
      <right style="thin">
        <color indexed="63"/>
      </right>
      <top style="thin">
        <color indexed="63"/>
      </top>
      <bottom style="double">
        <color indexed="64"/>
      </bottom>
      <diagonal/>
    </border>
    <border>
      <left style="thin">
        <color indexed="64"/>
      </left>
      <right/>
      <top style="double">
        <color indexed="64"/>
      </top>
      <bottom style="thin">
        <color theme="0" tint="-0.34998626667073579"/>
      </bottom>
      <diagonal/>
    </border>
    <border>
      <left/>
      <right style="thin">
        <color indexed="64"/>
      </right>
      <top style="double">
        <color indexed="64"/>
      </top>
      <bottom style="thin">
        <color theme="0" tint="-0.34998626667073579"/>
      </bottom>
      <diagonal/>
    </border>
    <border>
      <left/>
      <right style="thin">
        <color indexed="63"/>
      </right>
      <top style="double">
        <color indexed="64"/>
      </top>
      <bottom style="thin">
        <color theme="0" tint="-0.34998626667073579"/>
      </bottom>
      <diagonal/>
    </border>
    <border>
      <left style="thin">
        <color indexed="63"/>
      </left>
      <right style="thin">
        <color indexed="64"/>
      </right>
      <top style="double">
        <color indexed="64"/>
      </top>
      <bottom style="thin">
        <color theme="0" tint="-0.34998626667073579"/>
      </bottom>
      <diagonal/>
    </border>
    <border>
      <left style="thin">
        <color indexed="63"/>
      </left>
      <right/>
      <top style="double">
        <color indexed="64"/>
      </top>
      <bottom style="thin">
        <color theme="0" tint="-0.34998626667073579"/>
      </bottom>
      <diagonal/>
    </border>
    <border>
      <left/>
      <right/>
      <top style="double">
        <color indexed="64"/>
      </top>
      <bottom style="thin">
        <color theme="0" tint="-0.34998626667073579"/>
      </bottom>
      <diagonal/>
    </border>
    <border>
      <left style="thin">
        <color auto="1"/>
      </left>
      <right style="thin">
        <color indexed="64"/>
      </right>
      <top style="double">
        <color indexed="64"/>
      </top>
      <bottom style="thin">
        <color theme="0" tint="-0.34998626667073579"/>
      </bottom>
      <diagonal/>
    </border>
    <border>
      <left style="thin">
        <color indexed="64"/>
      </left>
      <right style="thin">
        <color indexed="63"/>
      </right>
      <top style="thin">
        <color theme="0" tint="-0.34998626667073579"/>
      </top>
      <bottom style="thin">
        <color indexed="22"/>
      </bottom>
      <diagonal/>
    </border>
    <border>
      <left style="thin">
        <color indexed="63"/>
      </left>
      <right style="thin">
        <color indexed="64"/>
      </right>
      <top/>
      <bottom style="thin">
        <color indexed="22"/>
      </bottom>
      <diagonal/>
    </border>
    <border>
      <left/>
      <right style="thin">
        <color indexed="64"/>
      </right>
      <top/>
      <bottom style="thin">
        <color indexed="22"/>
      </bottom>
      <diagonal/>
    </border>
    <border>
      <left style="thin">
        <color indexed="63"/>
      </left>
      <right style="thin">
        <color indexed="63"/>
      </right>
      <top/>
      <bottom style="thin">
        <color indexed="22"/>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indexed="63"/>
      </right>
      <top style="thin">
        <color indexed="22"/>
      </top>
      <bottom style="thin">
        <color indexed="22"/>
      </bottom>
      <diagonal/>
    </border>
    <border>
      <left style="thin">
        <color indexed="63"/>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right style="thin">
        <color indexed="63"/>
      </right>
      <top style="thin">
        <color indexed="22"/>
      </top>
      <bottom style="thin">
        <color indexed="22"/>
      </bottom>
      <diagonal/>
    </border>
    <border>
      <left style="thin">
        <color indexed="64"/>
      </left>
      <right/>
      <top style="thin">
        <color theme="0" tint="-0.249977111117893"/>
      </top>
      <bottom/>
      <diagonal/>
    </border>
    <border>
      <left/>
      <right style="thin">
        <color indexed="64"/>
      </right>
      <top style="thin">
        <color theme="0" tint="-0.249977111117893"/>
      </top>
      <bottom/>
      <diagonal/>
    </border>
    <border>
      <left style="thin">
        <color indexed="63"/>
      </left>
      <right style="thin">
        <color indexed="63"/>
      </right>
      <top style="thin">
        <color indexed="22"/>
      </top>
      <bottom style="thin">
        <color indexed="22"/>
      </bottom>
      <diagonal/>
    </border>
    <border>
      <left style="thin">
        <color indexed="64"/>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style="thin">
        <color indexed="63"/>
      </right>
      <top style="thin">
        <color indexed="22"/>
      </top>
      <bottom style="thin">
        <color indexed="63"/>
      </bottom>
      <diagonal/>
    </border>
    <border>
      <left style="thin">
        <color indexed="63"/>
      </left>
      <right style="thin">
        <color indexed="64"/>
      </right>
      <top style="thin">
        <color indexed="22"/>
      </top>
      <bottom style="thin">
        <color indexed="63"/>
      </bottom>
      <diagonal/>
    </border>
    <border>
      <left/>
      <right style="thin">
        <color indexed="64"/>
      </right>
      <top style="thin">
        <color indexed="22"/>
      </top>
      <bottom style="thin">
        <color indexed="63"/>
      </bottom>
      <diagonal/>
    </border>
    <border>
      <left style="thin">
        <color indexed="63"/>
      </left>
      <right style="thin">
        <color indexed="63"/>
      </right>
      <top style="thin">
        <color indexed="22"/>
      </top>
      <bottom style="thin">
        <color indexed="63"/>
      </bottom>
      <diagonal/>
    </border>
    <border>
      <left style="thin">
        <color indexed="64"/>
      </left>
      <right style="thin">
        <color indexed="64"/>
      </right>
      <top style="thin">
        <color indexed="22"/>
      </top>
      <bottom style="thin">
        <color indexed="64"/>
      </bottom>
      <diagonal/>
    </border>
    <border>
      <left/>
      <right style="thin">
        <color indexed="64"/>
      </right>
      <top style="thin">
        <color indexed="64"/>
      </top>
      <bottom style="double">
        <color indexed="64"/>
      </bottom>
      <diagonal/>
    </border>
    <border>
      <left/>
      <right/>
      <top style="thin">
        <color indexed="63"/>
      </top>
      <bottom style="double">
        <color indexed="64"/>
      </bottom>
      <diagonal/>
    </border>
    <border>
      <left/>
      <right style="thin">
        <color indexed="64"/>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3"/>
      </right>
      <top/>
      <bottom/>
      <diagonal/>
    </border>
    <border>
      <left style="thin">
        <color indexed="63"/>
      </left>
      <right style="thin">
        <color indexed="64"/>
      </right>
      <top/>
      <bottom/>
      <diagonal/>
    </border>
    <border>
      <left style="thin">
        <color indexed="64"/>
      </left>
      <right style="thin">
        <color indexed="63"/>
      </right>
      <top style="double">
        <color indexed="64"/>
      </top>
      <bottom style="thin">
        <color theme="0" tint="-0.34998626667073579"/>
      </bottom>
      <diagonal/>
    </border>
    <border>
      <left style="thin">
        <color indexed="64"/>
      </left>
      <right style="thin">
        <color indexed="64"/>
      </right>
      <top style="double">
        <color indexed="64"/>
      </top>
      <bottom style="thin">
        <color theme="0" tint="-0.34998626667073579"/>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indexed="64"/>
      </bottom>
      <diagonal/>
    </border>
    <border>
      <left/>
      <right/>
      <top style="thin">
        <color indexed="64"/>
      </top>
      <bottom style="double">
        <color indexed="64"/>
      </bottom>
      <diagonal/>
    </border>
    <border>
      <left/>
      <right style="thin">
        <color indexed="64"/>
      </right>
      <top style="thin">
        <color indexed="22"/>
      </top>
      <bottom/>
      <diagonal/>
    </border>
    <border>
      <left/>
      <right style="thin">
        <color indexed="63"/>
      </right>
      <top style="thin">
        <color indexed="64"/>
      </top>
      <bottom style="thin">
        <color theme="0" tint="-0.249977111117893"/>
      </bottom>
      <diagonal/>
    </border>
    <border>
      <left/>
      <right style="thin">
        <color indexed="63"/>
      </right>
      <top/>
      <bottom style="thin">
        <color theme="0" tint="-0.249977111117893"/>
      </bottom>
      <diagonal/>
    </border>
    <border>
      <left style="thin">
        <color indexed="64"/>
      </left>
      <right style="thin">
        <color indexed="64"/>
      </right>
      <top style="thin">
        <color indexed="63"/>
      </top>
      <bottom style="double">
        <color indexed="64"/>
      </bottom>
      <diagonal/>
    </border>
    <border>
      <left/>
      <right style="thin">
        <color indexed="63"/>
      </right>
      <top style="thin">
        <color indexed="63"/>
      </top>
      <bottom style="double">
        <color indexed="64"/>
      </bottom>
      <diagonal/>
    </border>
    <border>
      <left style="thin">
        <color indexed="63"/>
      </left>
      <right style="thin">
        <color indexed="64"/>
      </right>
      <top style="double">
        <color indexed="64"/>
      </top>
      <bottom style="thin">
        <color theme="0" tint="-0.34998626667073579"/>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auto="1"/>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bottom/>
      <diagonal/>
    </border>
    <border>
      <left/>
      <right/>
      <top/>
      <bottom style="thin">
        <color indexed="8"/>
      </bottom>
      <diagonal/>
    </border>
    <border>
      <left/>
      <right style="double">
        <color indexed="64"/>
      </right>
      <top/>
      <bottom style="thin">
        <color indexed="8"/>
      </bottom>
      <diagonal/>
    </border>
    <border>
      <left style="double">
        <color indexed="64"/>
      </left>
      <right style="double">
        <color indexed="64"/>
      </right>
      <top/>
      <bottom style="thin">
        <color indexed="8"/>
      </bottom>
      <diagonal/>
    </border>
    <border>
      <left/>
      <right/>
      <top style="thin">
        <color indexed="8"/>
      </top>
      <bottom style="thin">
        <color theme="0" tint="-0.34998626667073579"/>
      </bottom>
      <diagonal/>
    </border>
    <border>
      <left/>
      <right style="double">
        <color indexed="64"/>
      </right>
      <top style="thin">
        <color indexed="8"/>
      </top>
      <bottom style="thin">
        <color theme="0" tint="-0.34998626667073579"/>
      </bottom>
      <diagonal/>
    </border>
    <border>
      <left style="double">
        <color indexed="64"/>
      </left>
      <right style="double">
        <color indexed="64"/>
      </right>
      <top style="thin">
        <color indexed="8"/>
      </top>
      <bottom style="thin">
        <color theme="0" tint="-0.34998626667073579"/>
      </bottom>
      <diagonal/>
    </border>
    <border>
      <left style="double">
        <color indexed="64"/>
      </left>
      <right style="double">
        <color indexed="64"/>
      </right>
      <top style="thin">
        <color indexed="8"/>
      </top>
      <bottom style="thin">
        <color indexed="8"/>
      </bottom>
      <diagonal/>
    </border>
    <border>
      <left/>
      <right/>
      <top style="thin">
        <color theme="0" tint="-0.34998626667073579"/>
      </top>
      <bottom style="thin">
        <color theme="0" tint="-0.34998626667073579"/>
      </bottom>
      <diagonal/>
    </border>
    <border>
      <left/>
      <right style="double">
        <color auto="1"/>
      </right>
      <top style="thin">
        <color theme="0" tint="-0.34998626667073579"/>
      </top>
      <bottom style="thin">
        <color theme="0" tint="-0.34998626667073579"/>
      </bottom>
      <diagonal/>
    </border>
    <border>
      <left style="double">
        <color indexed="64"/>
      </left>
      <right style="double">
        <color indexed="64"/>
      </right>
      <top style="thin">
        <color theme="0" tint="-0.34998626667073579"/>
      </top>
      <bottom style="thin">
        <color theme="0" tint="-0.34998626667073579"/>
      </bottom>
      <diagonal/>
    </border>
    <border>
      <left style="double">
        <color indexed="64"/>
      </left>
      <right/>
      <top/>
      <bottom style="medium">
        <color indexed="64"/>
      </bottom>
      <diagonal/>
    </border>
    <border>
      <left/>
      <right style="double">
        <color auto="1"/>
      </right>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8"/>
      </top>
      <bottom style="medium">
        <color indexed="64"/>
      </bottom>
      <diagonal/>
    </border>
    <border>
      <left/>
      <right style="double">
        <color auto="1"/>
      </right>
      <top/>
      <bottom/>
      <diagonal/>
    </border>
    <border>
      <left style="double">
        <color indexed="64"/>
      </left>
      <right style="double">
        <color indexed="64"/>
      </right>
      <top/>
      <bottom/>
      <diagonal/>
    </border>
    <border>
      <left/>
      <right/>
      <top style="thin">
        <color indexed="8"/>
      </top>
      <bottom style="thin">
        <color indexed="8"/>
      </bottom>
      <diagonal/>
    </border>
    <border>
      <left style="double">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medium">
        <color indexed="64"/>
      </top>
      <bottom style="thin">
        <color indexed="8"/>
      </bottom>
      <diagonal/>
    </border>
    <border>
      <left style="double">
        <color indexed="64"/>
      </left>
      <right/>
      <top/>
      <bottom style="thin">
        <color indexed="8"/>
      </bottom>
      <diagonal/>
    </border>
    <border>
      <left style="double">
        <color indexed="64"/>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double">
        <color auto="1"/>
      </right>
      <top style="medium">
        <color indexed="64"/>
      </top>
      <bottom/>
      <diagonal/>
    </border>
    <border>
      <left style="double">
        <color indexed="64"/>
      </left>
      <right/>
      <top style="medium">
        <color indexed="8"/>
      </top>
      <bottom/>
      <diagonal/>
    </border>
    <border>
      <left/>
      <right/>
      <top style="medium">
        <color indexed="8"/>
      </top>
      <bottom/>
      <diagonal/>
    </border>
    <border>
      <left/>
      <right style="double">
        <color indexed="64"/>
      </right>
      <top style="medium">
        <color indexed="8"/>
      </top>
      <bottom/>
      <diagonal/>
    </border>
    <border>
      <left style="double">
        <color indexed="64"/>
      </left>
      <right style="double">
        <color indexed="64"/>
      </right>
      <top style="medium">
        <color indexed="8"/>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top style="double">
        <color auto="1"/>
      </top>
      <bottom/>
      <diagonal/>
    </border>
    <border>
      <left/>
      <right style="double">
        <color auto="1"/>
      </right>
      <top style="double">
        <color auto="1"/>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8"/>
      </bottom>
      <diagonal/>
    </border>
    <border>
      <left style="double">
        <color indexed="64"/>
      </left>
      <right style="double">
        <color indexed="64"/>
      </right>
      <top/>
      <bottom style="thin">
        <color indexed="22"/>
      </bottom>
      <diagonal/>
    </border>
    <border>
      <left style="double">
        <color auto="1"/>
      </left>
      <right/>
      <top style="medium">
        <color indexed="64"/>
      </top>
      <bottom style="double">
        <color auto="1"/>
      </bottom>
      <diagonal/>
    </border>
    <border>
      <left/>
      <right/>
      <top style="medium">
        <color indexed="64"/>
      </top>
      <bottom style="double">
        <color auto="1"/>
      </bottom>
      <diagonal/>
    </border>
    <border>
      <left/>
      <right style="double">
        <color auto="1"/>
      </right>
      <top style="medium">
        <color indexed="64"/>
      </top>
      <bottom style="double">
        <color auto="1"/>
      </bottom>
      <diagonal/>
    </border>
    <border>
      <left style="double">
        <color indexed="64"/>
      </left>
      <right style="double">
        <color indexed="64"/>
      </right>
      <top style="medium">
        <color indexed="64"/>
      </top>
      <bottom style="double">
        <color indexed="64"/>
      </bottom>
      <diagonal/>
    </border>
    <border>
      <left style="thin">
        <color indexed="63"/>
      </left>
      <right/>
      <top style="thin">
        <color indexed="64"/>
      </top>
      <bottom style="thin">
        <color theme="0" tint="-0.249977111117893"/>
      </bottom>
      <diagonal/>
    </border>
    <border>
      <left/>
      <right style="medium">
        <color indexed="64"/>
      </right>
      <top style="medium">
        <color indexed="64"/>
      </top>
      <bottom/>
      <diagonal/>
    </border>
    <border>
      <left/>
      <right style="thin">
        <color indexed="64"/>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theme="0" tint="-0.249977111117893"/>
      </bottom>
      <diagonal/>
    </border>
    <border>
      <left style="thin">
        <color indexed="63"/>
      </left>
      <right style="thin">
        <color indexed="63"/>
      </right>
      <top style="thin">
        <color indexed="64"/>
      </top>
      <bottom style="double">
        <color indexed="64"/>
      </bottom>
      <diagonal/>
    </border>
    <border>
      <left style="thin">
        <color indexed="63"/>
      </left>
      <right style="thin">
        <color indexed="64"/>
      </right>
      <top style="thin">
        <color indexed="64"/>
      </top>
      <bottom style="double">
        <color indexed="64"/>
      </bottom>
      <diagonal/>
    </border>
    <border>
      <left/>
      <right/>
      <top style="thin">
        <color indexed="64"/>
      </top>
      <bottom style="thin">
        <color theme="0" tint="-0.249977111117893"/>
      </bottom>
      <diagonal/>
    </border>
    <border>
      <left/>
      <right/>
      <top/>
      <bottom style="thin">
        <color theme="0" tint="-0.249977111117893"/>
      </bottom>
      <diagonal/>
    </border>
    <border>
      <left style="thin">
        <color indexed="64"/>
      </left>
      <right style="thin">
        <color indexed="63"/>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3"/>
      </top>
      <bottom style="thin">
        <color indexed="64"/>
      </bottom>
      <diagonal/>
    </border>
    <border>
      <left style="thin">
        <color indexed="64"/>
      </left>
      <right/>
      <top/>
      <bottom style="thin">
        <color theme="0" tint="-0.249977111117893"/>
      </bottom>
      <diagonal/>
    </border>
    <border>
      <left style="thin">
        <color indexed="64"/>
      </left>
      <right/>
      <top style="thin">
        <color indexed="64"/>
      </top>
      <bottom style="thin">
        <color theme="0" tint="-0.249977111117893"/>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33" fillId="0" borderId="0"/>
    <xf numFmtId="0" fontId="51" fillId="0" borderId="0"/>
    <xf numFmtId="0" fontId="2" fillId="0" borderId="0"/>
    <xf numFmtId="0" fontId="51" fillId="0" borderId="0"/>
    <xf numFmtId="0" fontId="51" fillId="0" borderId="0"/>
    <xf numFmtId="0" fontId="1" fillId="0" borderId="0"/>
    <xf numFmtId="0" fontId="1" fillId="0" borderId="0"/>
  </cellStyleXfs>
  <cellXfs count="1503">
    <xf numFmtId="0" fontId="0" fillId="0" borderId="0" xfId="0"/>
    <xf numFmtId="0" fontId="4" fillId="0" borderId="0" xfId="0" applyFont="1" applyAlignment="1" applyProtection="1">
      <alignment vertical="center"/>
    </xf>
    <xf numFmtId="0" fontId="3" fillId="3"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8" borderId="1" xfId="0" quotePrefix="1" applyFont="1" applyFill="1" applyBorder="1" applyAlignment="1" applyProtection="1">
      <alignment horizontal="center" vertical="center" wrapText="1"/>
    </xf>
    <xf numFmtId="1" fontId="2" fillId="9" borderId="1" xfId="0" applyNumberFormat="1" applyFont="1" applyFill="1" applyBorder="1" applyAlignment="1" applyProtection="1">
      <alignment horizontal="center" vertical="center"/>
    </xf>
    <xf numFmtId="1" fontId="6" fillId="9" borderId="1" xfId="0" applyNumberFormat="1" applyFont="1" applyFill="1" applyBorder="1" applyAlignment="1" applyProtection="1">
      <alignment horizontal="center" vertical="center"/>
    </xf>
    <xf numFmtId="1" fontId="7" fillId="9" borderId="1" xfId="0" applyNumberFormat="1" applyFont="1" applyFill="1" applyBorder="1" applyAlignment="1" applyProtection="1">
      <alignment horizontal="center" vertical="center"/>
    </xf>
    <xf numFmtId="0" fontId="0" fillId="0" borderId="0" xfId="0" applyAlignment="1" applyProtection="1">
      <alignment horizontal="center" vertical="center"/>
    </xf>
    <xf numFmtId="1" fontId="7" fillId="9" borderId="0" xfId="0" applyNumberFormat="1"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6" fontId="2" fillId="0" borderId="4" xfId="0" applyNumberFormat="1" applyFont="1" applyFill="1" applyBorder="1" applyAlignment="1" applyProtection="1">
      <alignment vertical="center"/>
    </xf>
    <xf numFmtId="6" fontId="2" fillId="3" borderId="4" xfId="0" applyNumberFormat="1" applyFont="1" applyFill="1" applyBorder="1" applyAlignment="1" applyProtection="1">
      <alignment vertical="center"/>
    </xf>
    <xf numFmtId="6" fontId="2" fillId="5" borderId="4" xfId="0" applyNumberFormat="1" applyFont="1" applyFill="1" applyBorder="1" applyAlignment="1" applyProtection="1">
      <alignment vertical="center"/>
    </xf>
    <xf numFmtId="0" fontId="0" fillId="0" borderId="0" xfId="0" applyAlignment="1" applyProtection="1">
      <alignment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xf>
    <xf numFmtId="6" fontId="2" fillId="0" borderId="7" xfId="0" applyNumberFormat="1" applyFont="1" applyFill="1" applyBorder="1" applyAlignment="1" applyProtection="1">
      <alignment vertical="center"/>
    </xf>
    <xf numFmtId="6" fontId="2" fillId="3" borderId="7" xfId="0" applyNumberFormat="1" applyFont="1" applyFill="1" applyBorder="1" applyAlignment="1" applyProtection="1">
      <alignment vertical="center"/>
    </xf>
    <xf numFmtId="6" fontId="2" fillId="5" borderId="7" xfId="0" applyNumberFormat="1"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6" fontId="2" fillId="0" borderId="10" xfId="0" applyNumberFormat="1" applyFont="1" applyFill="1" applyBorder="1" applyAlignment="1" applyProtection="1">
      <alignment vertical="center"/>
    </xf>
    <xf numFmtId="6" fontId="2" fillId="3" borderId="10" xfId="0" applyNumberFormat="1" applyFont="1" applyFill="1" applyBorder="1" applyAlignment="1" applyProtection="1">
      <alignment vertical="center"/>
    </xf>
    <xf numFmtId="6" fontId="2" fillId="5" borderId="10" xfId="0" applyNumberFormat="1" applyFont="1" applyFill="1" applyBorder="1" applyAlignment="1" applyProtection="1">
      <alignment vertical="center"/>
    </xf>
    <xf numFmtId="6" fontId="2" fillId="10" borderId="7" xfId="0" applyNumberFormat="1" applyFont="1" applyFill="1" applyBorder="1" applyAlignment="1" applyProtection="1">
      <alignment vertical="center"/>
    </xf>
    <xf numFmtId="6" fontId="2" fillId="10" borderId="4" xfId="0" applyNumberFormat="1" applyFont="1" applyFill="1" applyBorder="1" applyAlignment="1" applyProtection="1">
      <alignment vertical="center"/>
    </xf>
    <xf numFmtId="6" fontId="2" fillId="11" borderId="4" xfId="0" applyNumberFormat="1" applyFont="1" applyFill="1" applyBorder="1" applyAlignment="1" applyProtection="1">
      <alignmen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6" fontId="2" fillId="0" borderId="13" xfId="0" applyNumberFormat="1" applyFont="1" applyFill="1" applyBorder="1" applyAlignment="1" applyProtection="1">
      <alignment vertical="center"/>
    </xf>
    <xf numFmtId="6" fontId="2" fillId="0" borderId="14" xfId="0" applyNumberFormat="1" applyFont="1" applyFill="1" applyBorder="1" applyAlignment="1" applyProtection="1">
      <alignment vertical="center"/>
    </xf>
    <xf numFmtId="6" fontId="2" fillId="3" borderId="14" xfId="0" applyNumberFormat="1" applyFont="1" applyFill="1" applyBorder="1" applyAlignment="1" applyProtection="1">
      <alignment vertical="center"/>
    </xf>
    <xf numFmtId="6" fontId="2" fillId="5" borderId="13" xfId="0" applyNumberFormat="1" applyFont="1" applyFill="1" applyBorder="1" applyAlignment="1" applyProtection="1">
      <alignment vertical="center"/>
    </xf>
    <xf numFmtId="6" fontId="2" fillId="5" borderId="14" xfId="0" applyNumberFormat="1" applyFont="1" applyFill="1" applyBorder="1" applyAlignment="1" applyProtection="1">
      <alignment vertical="center"/>
    </xf>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6" fontId="6" fillId="0" borderId="1" xfId="1" applyNumberFormat="1" applyFont="1" applyFill="1" applyBorder="1" applyAlignment="1" applyProtection="1">
      <alignment vertical="center"/>
    </xf>
    <xf numFmtId="6" fontId="6" fillId="3" borderId="1" xfId="1" applyNumberFormat="1" applyFont="1" applyFill="1" applyBorder="1" applyAlignment="1" applyProtection="1">
      <alignment vertical="center"/>
    </xf>
    <xf numFmtId="6" fontId="6" fillId="5" borderId="1" xfId="1" applyNumberFormat="1" applyFont="1" applyFill="1" applyBorder="1" applyAlignment="1" applyProtection="1">
      <alignment vertical="center"/>
    </xf>
    <xf numFmtId="0" fontId="2" fillId="0" borderId="0" xfId="0" applyFont="1" applyAlignment="1" applyProtection="1">
      <alignment vertical="center"/>
    </xf>
    <xf numFmtId="6" fontId="0" fillId="0" borderId="0" xfId="0" applyNumberFormat="1" applyAlignment="1" applyProtection="1">
      <alignment vertical="center"/>
    </xf>
    <xf numFmtId="6" fontId="8" fillId="0" borderId="0" xfId="0" applyNumberFormat="1" applyFont="1" applyBorder="1" applyAlignment="1" applyProtection="1">
      <alignment vertical="center"/>
    </xf>
    <xf numFmtId="49" fontId="14" fillId="14" borderId="21" xfId="2" applyNumberFormat="1" applyFont="1" applyFill="1" applyBorder="1" applyAlignment="1" applyProtection="1">
      <alignment vertical="center"/>
    </xf>
    <xf numFmtId="0" fontId="0" fillId="0" borderId="0" xfId="0" applyProtection="1"/>
    <xf numFmtId="0" fontId="8" fillId="15" borderId="1" xfId="0" applyFont="1" applyFill="1" applyBorder="1" applyAlignment="1" applyProtection="1">
      <alignment horizontal="center" vertical="center" wrapText="1"/>
    </xf>
    <xf numFmtId="0" fontId="3" fillId="15" borderId="1" xfId="0" applyFont="1" applyFill="1" applyBorder="1" applyAlignment="1" applyProtection="1">
      <alignment horizontal="center" vertical="center" wrapText="1"/>
    </xf>
    <xf numFmtId="0" fontId="3" fillId="15" borderId="1" xfId="0" applyFont="1" applyFill="1" applyBorder="1" applyAlignment="1" applyProtection="1">
      <alignment horizontal="center" vertical="center" wrapText="1"/>
      <protection locked="0"/>
    </xf>
    <xf numFmtId="0" fontId="3" fillId="15" borderId="19" xfId="0" applyFont="1" applyFill="1" applyBorder="1" applyAlignment="1" applyProtection="1">
      <alignment horizontal="center" vertical="center" wrapText="1"/>
      <protection locked="0"/>
    </xf>
    <xf numFmtId="1" fontId="2" fillId="9" borderId="24" xfId="0" applyNumberFormat="1" applyFont="1" applyFill="1" applyBorder="1" applyAlignment="1" applyProtection="1">
      <alignment horizontal="center" vertical="center"/>
    </xf>
    <xf numFmtId="1" fontId="6" fillId="9" borderId="25" xfId="0" applyNumberFormat="1" applyFont="1" applyFill="1" applyBorder="1" applyAlignment="1" applyProtection="1">
      <alignment horizontal="center" vertical="center"/>
    </xf>
    <xf numFmtId="1" fontId="7" fillId="9" borderId="14" xfId="0" applyNumberFormat="1" applyFont="1" applyFill="1" applyBorder="1" applyAlignment="1" applyProtection="1">
      <alignment horizontal="center" vertical="center"/>
    </xf>
    <xf numFmtId="6" fontId="2" fillId="15" borderId="4" xfId="0" applyNumberFormat="1" applyFont="1" applyFill="1" applyBorder="1" applyAlignment="1" applyProtection="1">
      <alignment vertical="center"/>
    </xf>
    <xf numFmtId="6" fontId="2" fillId="15" borderId="10" xfId="0" applyNumberFormat="1" applyFont="1" applyFill="1" applyBorder="1" applyAlignment="1" applyProtection="1">
      <alignment vertical="center"/>
    </xf>
    <xf numFmtId="0" fontId="2" fillId="0" borderId="26" xfId="0" applyFont="1" applyFill="1" applyBorder="1" applyAlignment="1" applyProtection="1">
      <alignment vertical="center"/>
    </xf>
    <xf numFmtId="0" fontId="2" fillId="0" borderId="25" xfId="0" applyFont="1" applyFill="1" applyBorder="1" applyAlignment="1" applyProtection="1">
      <alignment vertical="center"/>
    </xf>
    <xf numFmtId="6" fontId="2" fillId="15" borderId="14" xfId="0" applyNumberFormat="1" applyFont="1" applyFill="1" applyBorder="1" applyAlignment="1" applyProtection="1">
      <alignment vertical="center"/>
    </xf>
    <xf numFmtId="6" fontId="6" fillId="0" borderId="1" xfId="3" applyNumberFormat="1" applyFont="1" applyFill="1" applyBorder="1" applyAlignment="1" applyProtection="1">
      <alignment vertical="center"/>
    </xf>
    <xf numFmtId="6" fontId="6" fillId="15" borderId="1" xfId="3" applyNumberFormat="1" applyFont="1" applyFill="1" applyBorder="1" applyAlignment="1" applyProtection="1">
      <alignment vertical="center"/>
    </xf>
    <xf numFmtId="6" fontId="6" fillId="5" borderId="1" xfId="3" applyNumberFormat="1" applyFont="1" applyFill="1" applyBorder="1" applyAlignment="1" applyProtection="1">
      <alignment vertical="center"/>
    </xf>
    <xf numFmtId="0" fontId="2" fillId="0" borderId="0" xfId="0" applyFont="1" applyProtection="1"/>
    <xf numFmtId="6" fontId="0" fillId="0" borderId="0" xfId="0" applyNumberFormat="1" applyProtection="1"/>
    <xf numFmtId="0" fontId="17" fillId="4" borderId="21" xfId="0" applyFont="1" applyFill="1" applyBorder="1" applyAlignment="1" applyProtection="1">
      <alignment horizontal="center" vertical="center" wrapText="1"/>
    </xf>
    <xf numFmtId="0" fontId="17" fillId="4" borderId="21" xfId="0" quotePrefix="1" applyFont="1" applyFill="1" applyBorder="1" applyAlignment="1" applyProtection="1">
      <alignment horizontal="center" vertical="center" wrapText="1"/>
    </xf>
    <xf numFmtId="0" fontId="14" fillId="4" borderId="21" xfId="0" applyFont="1" applyFill="1" applyBorder="1" applyAlignment="1" applyProtection="1">
      <alignment vertical="center" wrapText="1"/>
    </xf>
    <xf numFmtId="0" fontId="0" fillId="4" borderId="21" xfId="0" applyFill="1" applyBorder="1" applyAlignment="1" applyProtection="1">
      <alignment vertical="center"/>
    </xf>
    <xf numFmtId="0" fontId="0" fillId="4" borderId="22" xfId="0" applyFill="1" applyBorder="1" applyAlignment="1" applyProtection="1">
      <alignment vertical="center"/>
    </xf>
    <xf numFmtId="0" fontId="8" fillId="3" borderId="30"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49" fontId="8" fillId="3" borderId="19" xfId="2" applyNumberFormat="1" applyFont="1" applyFill="1" applyBorder="1" applyAlignment="1" applyProtection="1">
      <alignment horizontal="center" vertical="center" wrapText="1"/>
    </xf>
    <xf numFmtId="0" fontId="8" fillId="5" borderId="19" xfId="0" applyFont="1" applyFill="1" applyBorder="1" applyAlignment="1" applyProtection="1">
      <alignment horizontal="center" vertical="center" wrapText="1"/>
    </xf>
    <xf numFmtId="49" fontId="8" fillId="5" borderId="19" xfId="2" applyNumberFormat="1"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3" fillId="8" borderId="19" xfId="0" quotePrefix="1" applyFont="1" applyFill="1" applyBorder="1" applyAlignment="1" applyProtection="1">
      <alignment horizontal="center" vertical="center" wrapText="1"/>
    </xf>
    <xf numFmtId="0" fontId="0" fillId="9" borderId="1" xfId="0" applyFill="1" applyBorder="1" applyAlignment="1" applyProtection="1">
      <alignment vertical="center"/>
    </xf>
    <xf numFmtId="1" fontId="7" fillId="9" borderId="1" xfId="0" quotePrefix="1" applyNumberFormat="1" applyFont="1" applyFill="1" applyBorder="1" applyAlignment="1" applyProtection="1">
      <alignment horizontal="center" vertical="center"/>
    </xf>
    <xf numFmtId="0" fontId="2" fillId="0" borderId="23" xfId="0" applyFont="1" applyBorder="1" applyAlignment="1" applyProtection="1">
      <alignment horizontal="center" vertical="center" wrapText="1"/>
    </xf>
    <xf numFmtId="0" fontId="2" fillId="0" borderId="23" xfId="0" applyFont="1" applyBorder="1" applyAlignment="1" applyProtection="1">
      <alignment vertical="center" wrapText="1"/>
    </xf>
    <xf numFmtId="3" fontId="0" fillId="0" borderId="23" xfId="0" applyNumberFormat="1" applyFill="1" applyBorder="1" applyAlignment="1" applyProtection="1">
      <alignment vertical="center"/>
    </xf>
    <xf numFmtId="6" fontId="0" fillId="0" borderId="23" xfId="0" applyNumberFormat="1" applyBorder="1" applyAlignment="1" applyProtection="1">
      <alignment vertical="center"/>
    </xf>
    <xf numFmtId="6" fontId="0" fillId="3" borderId="23" xfId="0" applyNumberFormat="1" applyFill="1" applyBorder="1" applyAlignment="1" applyProtection="1">
      <alignment vertical="center"/>
    </xf>
    <xf numFmtId="6" fontId="0" fillId="0" borderId="23" xfId="0" applyNumberFormat="1" applyFill="1" applyBorder="1" applyAlignment="1" applyProtection="1">
      <alignment vertical="center"/>
    </xf>
    <xf numFmtId="6" fontId="0" fillId="5" borderId="23" xfId="0" applyNumberFormat="1" applyFill="1" applyBorder="1" applyAlignment="1" applyProtection="1">
      <alignment vertical="center"/>
    </xf>
    <xf numFmtId="0" fontId="2" fillId="0" borderId="14" xfId="0" applyFont="1" applyBorder="1" applyAlignment="1" applyProtection="1">
      <alignment horizontal="center" vertical="center" wrapText="1"/>
    </xf>
    <xf numFmtId="0" fontId="2" fillId="0" borderId="14" xfId="0" applyFont="1" applyBorder="1" applyAlignment="1" applyProtection="1">
      <alignment horizontal="left" vertical="center" wrapText="1"/>
    </xf>
    <xf numFmtId="0" fontId="6" fillId="0" borderId="35" xfId="0" applyFont="1" applyBorder="1" applyAlignment="1" applyProtection="1">
      <alignment vertical="center"/>
    </xf>
    <xf numFmtId="37" fontId="6" fillId="0" borderId="35" xfId="1" applyNumberFormat="1" applyFont="1" applyBorder="1" applyAlignment="1" applyProtection="1">
      <alignment vertical="center"/>
    </xf>
    <xf numFmtId="8" fontId="6" fillId="0" borderId="35" xfId="0" applyNumberFormat="1" applyFont="1" applyBorder="1" applyAlignment="1" applyProtection="1">
      <alignment vertical="center"/>
    </xf>
    <xf numFmtId="6" fontId="6" fillId="0" borderId="35" xfId="0" applyNumberFormat="1" applyFont="1" applyBorder="1" applyAlignment="1" applyProtection="1">
      <alignment vertical="center"/>
    </xf>
    <xf numFmtId="6" fontId="6" fillId="3" borderId="35" xfId="0" applyNumberFormat="1" applyFont="1" applyFill="1" applyBorder="1" applyAlignment="1" applyProtection="1">
      <alignment vertical="center"/>
    </xf>
    <xf numFmtId="6" fontId="6" fillId="0" borderId="35" xfId="0" applyNumberFormat="1" applyFont="1" applyFill="1" applyBorder="1" applyAlignment="1" applyProtection="1">
      <alignment vertical="center"/>
    </xf>
    <xf numFmtId="6" fontId="6" fillId="5" borderId="35" xfId="0" applyNumberFormat="1" applyFont="1" applyFill="1" applyBorder="1" applyAlignment="1" applyProtection="1">
      <alignment vertical="center"/>
    </xf>
    <xf numFmtId="0" fontId="6" fillId="0" borderId="0" xfId="0" applyFont="1" applyAlignment="1" applyProtection="1">
      <alignment vertical="center"/>
    </xf>
    <xf numFmtId="0" fontId="8" fillId="0" borderId="0" xfId="0" applyFont="1" applyBorder="1" applyAlignment="1" applyProtection="1">
      <alignment vertical="center"/>
    </xf>
    <xf numFmtId="37" fontId="8" fillId="0" borderId="0" xfId="1" applyNumberFormat="1" applyFont="1" applyBorder="1" applyAlignment="1" applyProtection="1">
      <alignment vertical="center"/>
    </xf>
    <xf numFmtId="8" fontId="8" fillId="0" borderId="0" xfId="0" applyNumberFormat="1" applyFont="1" applyBorder="1" applyAlignment="1" applyProtection="1">
      <alignment vertical="center"/>
    </xf>
    <xf numFmtId="49" fontId="8" fillId="3" borderId="1" xfId="2" applyNumberFormat="1" applyFont="1" applyFill="1" applyBorder="1" applyAlignment="1" applyProtection="1">
      <alignment horizontal="center" vertical="center" wrapText="1"/>
    </xf>
    <xf numFmtId="49" fontId="8" fillId="5" borderId="1" xfId="2" applyNumberFormat="1" applyFont="1" applyFill="1" applyBorder="1" applyAlignment="1" applyProtection="1">
      <alignment horizontal="center" vertical="center" wrapText="1"/>
    </xf>
    <xf numFmtId="1" fontId="2" fillId="9" borderId="23" xfId="2" applyNumberFormat="1" applyFont="1" applyFill="1" applyBorder="1" applyAlignment="1" applyProtection="1">
      <alignment horizontal="center"/>
    </xf>
    <xf numFmtId="1" fontId="6" fillId="9" borderId="23" xfId="2" applyNumberFormat="1" applyFont="1" applyFill="1" applyBorder="1" applyAlignment="1" applyProtection="1">
      <alignment horizontal="center"/>
    </xf>
    <xf numFmtId="1" fontId="7" fillId="9" borderId="23" xfId="2" quotePrefix="1" applyNumberFormat="1" applyFont="1" applyFill="1" applyBorder="1" applyAlignment="1" applyProtection="1">
      <alignment horizontal="center"/>
    </xf>
    <xf numFmtId="1" fontId="19" fillId="9" borderId="1" xfId="2" applyNumberFormat="1" applyFont="1" applyFill="1" applyBorder="1" applyAlignment="1" applyProtection="1">
      <alignment horizontal="center"/>
    </xf>
    <xf numFmtId="1" fontId="20" fillId="9" borderId="1" xfId="2" applyNumberFormat="1" applyFont="1" applyFill="1" applyBorder="1" applyAlignment="1" applyProtection="1">
      <alignment horizontal="center"/>
    </xf>
    <xf numFmtId="0" fontId="2" fillId="0" borderId="38" xfId="2" applyFont="1" applyFill="1" applyBorder="1" applyProtection="1"/>
    <xf numFmtId="0" fontId="2" fillId="0" borderId="39" xfId="2" applyFont="1" applyFill="1" applyBorder="1" applyProtection="1"/>
    <xf numFmtId="38" fontId="2" fillId="17" borderId="39" xfId="5" applyNumberFormat="1" applyFont="1" applyFill="1" applyBorder="1" applyAlignment="1" applyProtection="1">
      <alignment horizontal="right"/>
    </xf>
    <xf numFmtId="6" fontId="2" fillId="0" borderId="40" xfId="5" applyNumberFormat="1" applyFont="1" applyFill="1" applyBorder="1" applyAlignment="1" applyProtection="1">
      <alignment horizontal="right"/>
    </xf>
    <xf numFmtId="6" fontId="2" fillId="17" borderId="40" xfId="5" applyNumberFormat="1" applyFont="1" applyFill="1" applyBorder="1" applyAlignment="1" applyProtection="1">
      <alignment horizontal="right"/>
    </xf>
    <xf numFmtId="38" fontId="2" fillId="0" borderId="39" xfId="5" applyNumberFormat="1" applyFont="1" applyFill="1" applyBorder="1" applyAlignment="1" applyProtection="1">
      <alignment horizontal="right"/>
    </xf>
    <xf numFmtId="6" fontId="2" fillId="3" borderId="40" xfId="5" applyNumberFormat="1" applyFont="1" applyFill="1" applyBorder="1" applyAlignment="1" applyProtection="1">
      <alignment horizontal="right"/>
    </xf>
    <xf numFmtId="6" fontId="2" fillId="5" borderId="40" xfId="5" applyNumberFormat="1" applyFont="1" applyFill="1" applyBorder="1" applyAlignment="1" applyProtection="1">
      <alignment horizontal="right"/>
    </xf>
    <xf numFmtId="6" fontId="2" fillId="16" borderId="40" xfId="5" applyNumberFormat="1" applyFont="1" applyFill="1" applyBorder="1" applyAlignment="1" applyProtection="1">
      <alignment horizontal="right"/>
    </xf>
    <xf numFmtId="0" fontId="2" fillId="0" borderId="41" xfId="2" applyFont="1" applyFill="1" applyBorder="1" applyProtection="1"/>
    <xf numFmtId="0" fontId="2" fillId="0" borderId="2" xfId="2" applyFont="1" applyFill="1" applyBorder="1" applyProtection="1"/>
    <xf numFmtId="38" fontId="2" fillId="17" borderId="2" xfId="5" applyNumberFormat="1" applyFont="1" applyFill="1" applyBorder="1" applyAlignment="1" applyProtection="1">
      <alignment horizontal="right"/>
    </xf>
    <xf numFmtId="6" fontId="2" fillId="0" borderId="42" xfId="5" applyNumberFormat="1" applyFont="1" applyFill="1" applyBorder="1" applyAlignment="1" applyProtection="1">
      <alignment horizontal="right"/>
    </xf>
    <xf numFmtId="6" fontId="2" fillId="17" borderId="42" xfId="5" applyNumberFormat="1" applyFont="1" applyFill="1" applyBorder="1" applyAlignment="1" applyProtection="1">
      <alignment horizontal="right"/>
    </xf>
    <xf numFmtId="38" fontId="2" fillId="0" borderId="2" xfId="5" applyNumberFormat="1" applyFont="1" applyFill="1" applyBorder="1" applyAlignment="1" applyProtection="1">
      <alignment horizontal="right"/>
    </xf>
    <xf numFmtId="6" fontId="2" fillId="3" borderId="42" xfId="5" applyNumberFormat="1" applyFont="1" applyFill="1" applyBorder="1" applyAlignment="1" applyProtection="1">
      <alignment horizontal="right"/>
    </xf>
    <xf numFmtId="6" fontId="2" fillId="5" borderId="42" xfId="5" applyNumberFormat="1" applyFont="1" applyFill="1" applyBorder="1" applyAlignment="1" applyProtection="1">
      <alignment horizontal="right"/>
    </xf>
    <xf numFmtId="6" fontId="2" fillId="16" borderId="42" xfId="5" applyNumberFormat="1" applyFont="1" applyFill="1" applyBorder="1" applyAlignment="1" applyProtection="1">
      <alignment horizontal="right"/>
    </xf>
    <xf numFmtId="0" fontId="2" fillId="0" borderId="43" xfId="2" applyFont="1" applyFill="1" applyBorder="1" applyProtection="1"/>
    <xf numFmtId="0" fontId="2" fillId="0" borderId="44" xfId="2" applyFont="1" applyFill="1" applyBorder="1" applyProtection="1"/>
    <xf numFmtId="38" fontId="2" fillId="17" borderId="44" xfId="5" applyNumberFormat="1" applyFont="1" applyFill="1" applyBorder="1" applyAlignment="1" applyProtection="1">
      <alignment horizontal="right"/>
    </xf>
    <xf numFmtId="6" fontId="2" fillId="0" borderId="45" xfId="5" applyNumberFormat="1" applyFont="1" applyFill="1" applyBorder="1" applyAlignment="1" applyProtection="1">
      <alignment horizontal="right"/>
    </xf>
    <xf numFmtId="6" fontId="2" fillId="17" borderId="45" xfId="5" applyNumberFormat="1" applyFont="1" applyFill="1" applyBorder="1" applyAlignment="1" applyProtection="1">
      <alignment horizontal="right"/>
    </xf>
    <xf numFmtId="38" fontId="2" fillId="0" borderId="44" xfId="5" applyNumberFormat="1" applyFont="1" applyFill="1" applyBorder="1" applyAlignment="1" applyProtection="1">
      <alignment horizontal="right"/>
    </xf>
    <xf numFmtId="6" fontId="2" fillId="3" borderId="45" xfId="5" applyNumberFormat="1" applyFont="1" applyFill="1" applyBorder="1" applyAlignment="1" applyProtection="1">
      <alignment horizontal="right"/>
    </xf>
    <xf numFmtId="6" fontId="2" fillId="5" borderId="45" xfId="5" applyNumberFormat="1" applyFont="1" applyFill="1" applyBorder="1" applyAlignment="1" applyProtection="1">
      <alignment horizontal="right"/>
    </xf>
    <xf numFmtId="6" fontId="2" fillId="16" borderId="45" xfId="5" applyNumberFormat="1" applyFont="1" applyFill="1" applyBorder="1" applyAlignment="1" applyProtection="1">
      <alignment horizontal="right"/>
    </xf>
    <xf numFmtId="6" fontId="2" fillId="0" borderId="23" xfId="5" applyNumberFormat="1" applyFont="1" applyFill="1" applyBorder="1" applyAlignment="1" applyProtection="1">
      <alignment horizontal="right"/>
    </xf>
    <xf numFmtId="6" fontId="2" fillId="0" borderId="22" xfId="5" applyNumberFormat="1" applyFont="1" applyFill="1" applyBorder="1" applyAlignment="1" applyProtection="1">
      <alignment horizontal="right"/>
    </xf>
    <xf numFmtId="6" fontId="2" fillId="3" borderId="23" xfId="5" applyNumberFormat="1" applyFont="1" applyFill="1" applyBorder="1" applyAlignment="1" applyProtection="1">
      <alignment horizontal="right"/>
    </xf>
    <xf numFmtId="38" fontId="6" fillId="17" borderId="48" xfId="5" applyNumberFormat="1" applyFont="1" applyFill="1" applyBorder="1" applyAlignment="1" applyProtection="1">
      <alignment horizontal="right"/>
    </xf>
    <xf numFmtId="6" fontId="6" fillId="0" borderId="49" xfId="5" applyNumberFormat="1" applyFont="1" applyFill="1" applyBorder="1" applyAlignment="1" applyProtection="1">
      <alignment horizontal="right"/>
    </xf>
    <xf numFmtId="6" fontId="6" fillId="17" borderId="49" xfId="5" applyNumberFormat="1" applyFont="1" applyFill="1" applyBorder="1" applyAlignment="1" applyProtection="1">
      <alignment horizontal="right"/>
    </xf>
    <xf numFmtId="6" fontId="6" fillId="3" borderId="49" xfId="5" applyNumberFormat="1" applyFont="1" applyFill="1" applyBorder="1" applyAlignment="1" applyProtection="1">
      <alignment horizontal="right"/>
    </xf>
    <xf numFmtId="6" fontId="6" fillId="5" borderId="49" xfId="5" applyNumberFormat="1" applyFont="1" applyFill="1" applyBorder="1" applyAlignment="1" applyProtection="1">
      <alignment horizontal="right"/>
    </xf>
    <xf numFmtId="6" fontId="6" fillId="16" borderId="49" xfId="5" applyNumberFormat="1" applyFont="1" applyFill="1" applyBorder="1" applyAlignment="1" applyProtection="1">
      <alignment horizontal="right"/>
    </xf>
    <xf numFmtId="6" fontId="2" fillId="0" borderId="0" xfId="0" applyNumberFormat="1" applyFont="1" applyProtection="1"/>
    <xf numFmtId="0" fontId="21" fillId="0" borderId="0" xfId="0" applyFont="1" applyAlignment="1" applyProtection="1">
      <alignment horizontal="center"/>
    </xf>
    <xf numFmtId="49" fontId="8" fillId="3" borderId="1" xfId="0" applyNumberFormat="1" applyFont="1" applyFill="1" applyBorder="1" applyAlignment="1" applyProtection="1">
      <alignment horizontal="center" vertical="center" wrapText="1"/>
    </xf>
    <xf numFmtId="10" fontId="8" fillId="4" borderId="1" xfId="4" applyNumberFormat="1" applyFont="1" applyFill="1" applyBorder="1" applyAlignment="1" applyProtection="1">
      <alignment horizontal="center" vertical="center" wrapText="1"/>
    </xf>
    <xf numFmtId="6" fontId="8" fillId="4" borderId="1" xfId="4" applyNumberFormat="1" applyFont="1" applyFill="1" applyBorder="1" applyAlignment="1" applyProtection="1">
      <alignment horizontal="center" vertical="center" wrapText="1"/>
    </xf>
    <xf numFmtId="1" fontId="2" fillId="9" borderId="1" xfId="0" applyNumberFormat="1" applyFont="1" applyFill="1" applyBorder="1" applyAlignment="1" applyProtection="1">
      <alignment horizontal="center"/>
    </xf>
    <xf numFmtId="1" fontId="6" fillId="9" borderId="1" xfId="0" applyNumberFormat="1" applyFont="1" applyFill="1" applyBorder="1" applyAlignment="1" applyProtection="1">
      <alignment horizontal="center"/>
    </xf>
    <xf numFmtId="1" fontId="7" fillId="9" borderId="1" xfId="0" quotePrefix="1" applyNumberFormat="1" applyFont="1" applyFill="1" applyBorder="1" applyAlignment="1" applyProtection="1">
      <alignment horizontal="center"/>
    </xf>
    <xf numFmtId="1" fontId="2" fillId="0" borderId="0" xfId="0" applyNumberFormat="1" applyFont="1" applyAlignment="1" applyProtection="1">
      <alignment horizontal="center"/>
    </xf>
    <xf numFmtId="1" fontId="2" fillId="9" borderId="14" xfId="0" applyNumberFormat="1" applyFont="1" applyFill="1" applyBorder="1" applyAlignment="1" applyProtection="1">
      <alignment horizontal="center"/>
    </xf>
    <xf numFmtId="1" fontId="6" fillId="9" borderId="14" xfId="0" applyNumberFormat="1" applyFont="1" applyFill="1" applyBorder="1" applyAlignment="1" applyProtection="1">
      <alignment horizontal="center"/>
    </xf>
    <xf numFmtId="1" fontId="7" fillId="9" borderId="14" xfId="0" applyNumberFormat="1" applyFont="1" applyFill="1" applyBorder="1" applyAlignment="1" applyProtection="1">
      <alignment horizontal="center"/>
    </xf>
    <xf numFmtId="1" fontId="7" fillId="9" borderId="14" xfId="0" applyNumberFormat="1" applyFont="1" applyFill="1" applyBorder="1" applyAlignment="1" applyProtection="1">
      <alignment horizontal="center" wrapText="1"/>
    </xf>
    <xf numFmtId="1" fontId="7" fillId="9" borderId="37" xfId="0" applyNumberFormat="1" applyFont="1" applyFill="1" applyBorder="1" applyAlignment="1" applyProtection="1">
      <alignment horizontal="center" wrapText="1"/>
    </xf>
    <xf numFmtId="1" fontId="7" fillId="9" borderId="37" xfId="0"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0" fontId="2" fillId="0" borderId="50" xfId="0" applyFont="1" applyFill="1" applyBorder="1" applyProtection="1"/>
    <xf numFmtId="0" fontId="2" fillId="0" borderId="51" xfId="0" applyFont="1" applyFill="1" applyBorder="1" applyProtection="1"/>
    <xf numFmtId="164" fontId="2" fillId="17" borderId="51" xfId="5" applyNumberFormat="1" applyFont="1" applyFill="1" applyBorder="1" applyAlignment="1" applyProtection="1">
      <alignment horizontal="right"/>
    </xf>
    <xf numFmtId="165" fontId="2" fillId="0" borderId="52" xfId="5" applyNumberFormat="1" applyFont="1" applyFill="1" applyBorder="1" applyAlignment="1" applyProtection="1">
      <alignment horizontal="right"/>
    </xf>
    <xf numFmtId="165" fontId="2" fillId="3" borderId="52" xfId="5" applyNumberFormat="1" applyFont="1" applyFill="1" applyBorder="1" applyAlignment="1" applyProtection="1">
      <alignment horizontal="right"/>
    </xf>
    <xf numFmtId="165" fontId="2" fillId="0" borderId="53" xfId="0" applyNumberFormat="1" applyFont="1" applyFill="1" applyBorder="1" applyAlignment="1" applyProtection="1">
      <alignment horizontal="right"/>
    </xf>
    <xf numFmtId="3" fontId="2" fillId="17" borderId="51" xfId="5" applyNumberFormat="1" applyFont="1" applyFill="1" applyBorder="1" applyAlignment="1" applyProtection="1">
      <alignment horizontal="right"/>
    </xf>
    <xf numFmtId="165" fontId="2" fillId="0" borderId="51" xfId="0" applyNumberFormat="1" applyFont="1" applyFill="1" applyBorder="1" applyAlignment="1" applyProtection="1">
      <alignment horizontal="right"/>
    </xf>
    <xf numFmtId="165" fontId="2" fillId="15" borderId="51" xfId="0" applyNumberFormat="1" applyFont="1" applyFill="1" applyBorder="1" applyAlignment="1" applyProtection="1">
      <alignment horizontal="right"/>
    </xf>
    <xf numFmtId="0" fontId="2" fillId="0" borderId="54" xfId="0" applyFont="1" applyFill="1" applyBorder="1" applyProtection="1"/>
    <xf numFmtId="0" fontId="2" fillId="0" borderId="55" xfId="0" applyFont="1" applyFill="1" applyBorder="1" applyProtection="1"/>
    <xf numFmtId="164" fontId="2" fillId="17" borderId="55" xfId="5" applyNumberFormat="1" applyFont="1" applyFill="1" applyBorder="1" applyAlignment="1" applyProtection="1">
      <alignment horizontal="right"/>
    </xf>
    <xf numFmtId="165" fontId="2" fillId="0" borderId="56" xfId="5" applyNumberFormat="1" applyFont="1" applyFill="1" applyBorder="1" applyAlignment="1" applyProtection="1">
      <alignment horizontal="right"/>
    </xf>
    <xf numFmtId="165" fontId="2" fillId="3" borderId="56" xfId="5" applyNumberFormat="1" applyFont="1" applyFill="1" applyBorder="1" applyAlignment="1" applyProtection="1">
      <alignment horizontal="right"/>
    </xf>
    <xf numFmtId="165" fontId="2" fillId="0" borderId="57" xfId="0" applyNumberFormat="1" applyFont="1" applyFill="1" applyBorder="1" applyAlignment="1" applyProtection="1">
      <alignment horizontal="right"/>
    </xf>
    <xf numFmtId="3" fontId="2" fillId="17" borderId="55" xfId="5" applyNumberFormat="1" applyFont="1" applyFill="1" applyBorder="1" applyAlignment="1" applyProtection="1">
      <alignment horizontal="right"/>
    </xf>
    <xf numFmtId="165" fontId="2" fillId="0" borderId="55" xfId="0" applyNumberFormat="1" applyFont="1" applyFill="1" applyBorder="1" applyAlignment="1" applyProtection="1">
      <alignment horizontal="right"/>
    </xf>
    <xf numFmtId="165" fontId="2" fillId="15" borderId="55" xfId="0" applyNumberFormat="1" applyFont="1" applyFill="1" applyBorder="1" applyAlignment="1" applyProtection="1">
      <alignment horizontal="right"/>
    </xf>
    <xf numFmtId="0" fontId="2" fillId="0" borderId="43" xfId="0" applyFont="1" applyFill="1" applyBorder="1" applyProtection="1"/>
    <xf numFmtId="0" fontId="2" fillId="0" borderId="44" xfId="0" applyFont="1" applyFill="1" applyBorder="1" applyProtection="1"/>
    <xf numFmtId="164" fontId="2" fillId="17" borderId="44" xfId="5" applyNumberFormat="1" applyFont="1" applyFill="1" applyBorder="1" applyAlignment="1" applyProtection="1">
      <alignment horizontal="right"/>
    </xf>
    <xf numFmtId="165" fontId="2" fillId="0" borderId="45" xfId="5" applyNumberFormat="1" applyFont="1" applyFill="1" applyBorder="1" applyAlignment="1" applyProtection="1">
      <alignment horizontal="right"/>
    </xf>
    <xf numFmtId="165" fontId="2" fillId="3" borderId="45" xfId="5" applyNumberFormat="1" applyFont="1" applyFill="1" applyBorder="1" applyAlignment="1" applyProtection="1">
      <alignment horizontal="right"/>
    </xf>
    <xf numFmtId="165" fontId="2" fillId="0" borderId="58" xfId="0" applyNumberFormat="1" applyFont="1" applyFill="1" applyBorder="1" applyAlignment="1" applyProtection="1">
      <alignment horizontal="right"/>
    </xf>
    <xf numFmtId="3" fontId="2" fillId="17" borderId="44" xfId="5" applyNumberFormat="1" applyFont="1" applyFill="1" applyBorder="1" applyAlignment="1" applyProtection="1">
      <alignment horizontal="right"/>
    </xf>
    <xf numFmtId="165" fontId="2" fillId="0" borderId="44" xfId="0" applyNumberFormat="1" applyFont="1" applyFill="1" applyBorder="1" applyAlignment="1" applyProtection="1">
      <alignment horizontal="right"/>
    </xf>
    <xf numFmtId="165" fontId="2" fillId="15" borderId="44" xfId="0" applyNumberFormat="1" applyFont="1" applyFill="1" applyBorder="1" applyAlignment="1" applyProtection="1">
      <alignment horizontal="right"/>
    </xf>
    <xf numFmtId="0" fontId="2" fillId="0" borderId="59" xfId="0" applyFont="1" applyFill="1" applyBorder="1" applyProtection="1"/>
    <xf numFmtId="164" fontId="6" fillId="17" borderId="48" xfId="5" applyNumberFormat="1" applyFont="1" applyFill="1" applyBorder="1" applyAlignment="1" applyProtection="1">
      <alignment horizontal="right"/>
    </xf>
    <xf numFmtId="165" fontId="6" fillId="0" borderId="49" xfId="5" applyNumberFormat="1" applyFont="1" applyFill="1" applyBorder="1" applyAlignment="1" applyProtection="1">
      <alignment horizontal="right"/>
    </xf>
    <xf numFmtId="165" fontId="6" fillId="17" borderId="49" xfId="5" applyNumberFormat="1" applyFont="1" applyFill="1" applyBorder="1" applyAlignment="1" applyProtection="1">
      <alignment horizontal="right"/>
    </xf>
    <xf numFmtId="165" fontId="6" fillId="3" borderId="49" xfId="5" applyNumberFormat="1" applyFont="1" applyFill="1" applyBorder="1" applyAlignment="1" applyProtection="1">
      <alignment horizontal="right"/>
    </xf>
    <xf numFmtId="6" fontId="6" fillId="17" borderId="60" xfId="5" applyNumberFormat="1" applyFont="1" applyFill="1" applyBorder="1" applyAlignment="1" applyProtection="1">
      <alignment horizontal="right"/>
    </xf>
    <xf numFmtId="3" fontId="6" fillId="17" borderId="48" xfId="5" applyNumberFormat="1" applyFont="1" applyFill="1" applyBorder="1" applyAlignment="1" applyProtection="1">
      <alignment horizontal="right"/>
    </xf>
    <xf numFmtId="6" fontId="6" fillId="15" borderId="48" xfId="5" applyNumberFormat="1" applyFont="1" applyFill="1" applyBorder="1" applyAlignment="1" applyProtection="1">
      <alignment horizontal="right"/>
    </xf>
    <xf numFmtId="6" fontId="6" fillId="0" borderId="61" xfId="2" applyNumberFormat="1" applyFont="1" applyFill="1" applyBorder="1" applyAlignment="1" applyProtection="1">
      <alignment horizontal="right"/>
    </xf>
    <xf numFmtId="0" fontId="6" fillId="0" borderId="0" xfId="0" applyFont="1" applyProtection="1"/>
    <xf numFmtId="164" fontId="8" fillId="0" borderId="64" xfId="5" applyNumberFormat="1" applyFont="1" applyFill="1" applyBorder="1" applyAlignment="1" applyProtection="1">
      <alignment horizontal="right"/>
    </xf>
    <xf numFmtId="165" fontId="8" fillId="0" borderId="65" xfId="5" applyNumberFormat="1" applyFont="1" applyFill="1" applyBorder="1" applyAlignment="1" applyProtection="1">
      <alignment horizontal="right"/>
    </xf>
    <xf numFmtId="6" fontId="8" fillId="0" borderId="65" xfId="5" applyNumberFormat="1" applyFont="1" applyFill="1" applyBorder="1" applyAlignment="1" applyProtection="1">
      <alignment horizontal="right"/>
    </xf>
    <xf numFmtId="6" fontId="8" fillId="0" borderId="63" xfId="5" applyNumberFormat="1" applyFont="1" applyFill="1" applyBorder="1" applyAlignment="1" applyProtection="1">
      <alignment horizontal="right"/>
    </xf>
    <xf numFmtId="3" fontId="8" fillId="0" borderId="64" xfId="5" applyNumberFormat="1" applyFont="1" applyFill="1" applyBorder="1" applyAlignment="1" applyProtection="1">
      <alignment horizontal="right"/>
    </xf>
    <xf numFmtId="6" fontId="8" fillId="0" borderId="66" xfId="5" applyNumberFormat="1" applyFont="1" applyFill="1" applyBorder="1" applyAlignment="1" applyProtection="1">
      <alignment horizontal="right"/>
    </xf>
    <xf numFmtId="6" fontId="6" fillId="0" borderId="67" xfId="2" applyNumberFormat="1" applyFont="1" applyFill="1" applyBorder="1" applyAlignment="1" applyProtection="1">
      <alignment horizontal="right"/>
    </xf>
    <xf numFmtId="6" fontId="8" fillId="0" borderId="68" xfId="5" applyNumberFormat="1" applyFont="1" applyFill="1" applyBorder="1" applyAlignment="1" applyProtection="1">
      <alignment horizontal="right"/>
    </xf>
    <xf numFmtId="3" fontId="2" fillId="0" borderId="69" xfId="2" applyNumberFormat="1" applyFont="1" applyFill="1" applyBorder="1" applyAlignment="1" applyProtection="1">
      <alignment horizontal="right"/>
    </xf>
    <xf numFmtId="165" fontId="2" fillId="0" borderId="70" xfId="2" applyNumberFormat="1" applyFont="1" applyFill="1" applyBorder="1" applyAlignment="1" applyProtection="1">
      <alignment horizontal="right"/>
    </xf>
    <xf numFmtId="6" fontId="2" fillId="3" borderId="70" xfId="2" applyNumberFormat="1" applyFont="1" applyFill="1" applyBorder="1" applyAlignment="1" applyProtection="1">
      <alignment horizontal="right"/>
    </xf>
    <xf numFmtId="6" fontId="2" fillId="0" borderId="70" xfId="2" applyNumberFormat="1" applyFont="1" applyFill="1" applyBorder="1" applyAlignment="1" applyProtection="1">
      <alignment horizontal="right"/>
    </xf>
    <xf numFmtId="6" fontId="2" fillId="0" borderId="71" xfId="2" applyNumberFormat="1" applyFont="1" applyFill="1" applyBorder="1" applyAlignment="1" applyProtection="1">
      <alignment horizontal="right"/>
    </xf>
    <xf numFmtId="3" fontId="2" fillId="0" borderId="72" xfId="2" applyNumberFormat="1" applyFont="1" applyFill="1" applyBorder="1" applyAlignment="1" applyProtection="1">
      <alignment horizontal="right"/>
    </xf>
    <xf numFmtId="6" fontId="2" fillId="0" borderId="70" xfId="5" applyNumberFormat="1" applyFont="1" applyFill="1" applyBorder="1" applyAlignment="1" applyProtection="1">
      <alignment horizontal="right"/>
    </xf>
    <xf numFmtId="3" fontId="2" fillId="17" borderId="75" xfId="2" applyNumberFormat="1" applyFont="1" applyFill="1" applyBorder="1" applyAlignment="1" applyProtection="1">
      <alignment horizontal="right"/>
    </xf>
    <xf numFmtId="165" fontId="2" fillId="0" borderId="76" xfId="2" applyNumberFormat="1" applyFont="1" applyFill="1" applyBorder="1" applyAlignment="1" applyProtection="1">
      <alignment horizontal="right"/>
    </xf>
    <xf numFmtId="165" fontId="2" fillId="17" borderId="76" xfId="2" applyNumberFormat="1" applyFont="1" applyFill="1" applyBorder="1" applyAlignment="1" applyProtection="1">
      <alignment horizontal="right"/>
    </xf>
    <xf numFmtId="6" fontId="2" fillId="0" borderId="76" xfId="2" applyNumberFormat="1" applyFont="1" applyFill="1" applyBorder="1" applyAlignment="1" applyProtection="1">
      <alignment horizontal="right"/>
    </xf>
    <xf numFmtId="6" fontId="2" fillId="3" borderId="76" xfId="2" applyNumberFormat="1" applyFont="1" applyFill="1" applyBorder="1" applyAlignment="1" applyProtection="1">
      <alignment horizontal="right"/>
    </xf>
    <xf numFmtId="6" fontId="2" fillId="0" borderId="77" xfId="2" applyNumberFormat="1" applyFont="1" applyFill="1" applyBorder="1" applyAlignment="1" applyProtection="1">
      <alignment horizontal="right"/>
    </xf>
    <xf numFmtId="3" fontId="2" fillId="17" borderId="78" xfId="2" applyNumberFormat="1" applyFont="1" applyFill="1" applyBorder="1" applyAlignment="1" applyProtection="1">
      <alignment horizontal="right"/>
    </xf>
    <xf numFmtId="3" fontId="2" fillId="17" borderId="81" xfId="2" applyNumberFormat="1" applyFont="1" applyFill="1" applyBorder="1" applyAlignment="1" applyProtection="1">
      <alignment horizontal="right"/>
    </xf>
    <xf numFmtId="3" fontId="2" fillId="17" borderId="84" xfId="2" applyNumberFormat="1" applyFont="1" applyFill="1" applyBorder="1" applyAlignment="1" applyProtection="1">
      <alignment horizontal="right"/>
    </xf>
    <xf numFmtId="165" fontId="2" fillId="0" borderId="85" xfId="2" applyNumberFormat="1" applyFont="1" applyFill="1" applyBorder="1" applyAlignment="1" applyProtection="1">
      <alignment horizontal="right"/>
    </xf>
    <xf numFmtId="165" fontId="2" fillId="17" borderId="85" xfId="2" applyNumberFormat="1" applyFont="1" applyFill="1" applyBorder="1" applyAlignment="1" applyProtection="1">
      <alignment horizontal="right"/>
    </xf>
    <xf numFmtId="6" fontId="2" fillId="3" borderId="85" xfId="2" applyNumberFormat="1" applyFont="1" applyFill="1" applyBorder="1" applyAlignment="1" applyProtection="1">
      <alignment horizontal="right"/>
    </xf>
    <xf numFmtId="6" fontId="2" fillId="0" borderId="85" xfId="2" applyNumberFormat="1" applyFont="1" applyFill="1" applyBorder="1" applyAlignment="1" applyProtection="1">
      <alignment horizontal="right"/>
    </xf>
    <xf numFmtId="6" fontId="2" fillId="0" borderId="86" xfId="2" applyNumberFormat="1" applyFont="1" applyFill="1" applyBorder="1" applyAlignment="1" applyProtection="1">
      <alignment horizontal="right"/>
    </xf>
    <xf numFmtId="3" fontId="2" fillId="17" borderId="87" xfId="2" applyNumberFormat="1" applyFont="1" applyFill="1" applyBorder="1" applyAlignment="1" applyProtection="1">
      <alignment horizontal="right"/>
    </xf>
    <xf numFmtId="6" fontId="2" fillId="0" borderId="88" xfId="5" applyNumberFormat="1" applyFont="1" applyFill="1" applyBorder="1" applyAlignment="1" applyProtection="1">
      <alignment horizontal="right"/>
    </xf>
    <xf numFmtId="164" fontId="6" fillId="17" borderId="61" xfId="5" applyNumberFormat="1" applyFont="1" applyFill="1" applyBorder="1" applyAlignment="1" applyProtection="1">
      <alignment horizontal="right"/>
    </xf>
    <xf numFmtId="6" fontId="6" fillId="0" borderId="60" xfId="5" applyNumberFormat="1" applyFont="1" applyFill="1" applyBorder="1" applyAlignment="1" applyProtection="1">
      <alignment horizontal="right"/>
    </xf>
    <xf numFmtId="6" fontId="6" fillId="0" borderId="90" xfId="5" applyNumberFormat="1" applyFont="1" applyFill="1" applyBorder="1" applyAlignment="1" applyProtection="1">
      <alignment horizontal="right"/>
    </xf>
    <xf numFmtId="6" fontId="6" fillId="0" borderId="48" xfId="5" applyNumberFormat="1" applyFont="1" applyFill="1" applyBorder="1" applyAlignment="1" applyProtection="1">
      <alignment horizontal="right"/>
    </xf>
    <xf numFmtId="0" fontId="2" fillId="0" borderId="0" xfId="0" applyFont="1" applyAlignment="1" applyProtection="1">
      <alignment horizontal="center"/>
    </xf>
    <xf numFmtId="0" fontId="2" fillId="17" borderId="0" xfId="0" applyFont="1" applyFill="1" applyBorder="1" applyAlignment="1" applyProtection="1">
      <alignment horizontal="center"/>
    </xf>
    <xf numFmtId="0" fontId="2" fillId="0" borderId="37" xfId="0" applyFont="1" applyBorder="1" applyAlignment="1" applyProtection="1">
      <alignment horizontal="center"/>
    </xf>
    <xf numFmtId="0" fontId="2" fillId="0" borderId="0" xfId="0" applyFont="1" applyBorder="1" applyAlignment="1" applyProtection="1">
      <alignment horizontal="center"/>
    </xf>
    <xf numFmtId="49" fontId="14" fillId="4" borderId="20" xfId="2" applyNumberFormat="1" applyFont="1" applyFill="1" applyBorder="1" applyAlignment="1" applyProtection="1">
      <alignment horizontal="center" vertical="center" wrapText="1"/>
    </xf>
    <xf numFmtId="49" fontId="14" fillId="4" borderId="21" xfId="2" applyNumberFormat="1" applyFont="1" applyFill="1" applyBorder="1" applyAlignment="1" applyProtection="1">
      <alignment horizontal="center" vertical="center" wrapText="1"/>
    </xf>
    <xf numFmtId="49" fontId="14" fillId="4" borderId="22" xfId="2" applyNumberFormat="1" applyFont="1" applyFill="1" applyBorder="1" applyAlignment="1" applyProtection="1">
      <alignment horizontal="center" vertical="center" wrapText="1"/>
    </xf>
    <xf numFmtId="0" fontId="0" fillId="0" borderId="0" xfId="0" applyFill="1" applyBorder="1" applyAlignment="1" applyProtection="1">
      <alignment vertical="center"/>
    </xf>
    <xf numFmtId="1" fontId="2" fillId="9" borderId="1" xfId="2" applyNumberFormat="1" applyFont="1" applyFill="1" applyBorder="1" applyAlignment="1" applyProtection="1">
      <alignment horizontal="center" vertical="center"/>
    </xf>
    <xf numFmtId="1" fontId="6" fillId="9" borderId="1" xfId="2" applyNumberFormat="1" applyFont="1" applyFill="1" applyBorder="1" applyAlignment="1" applyProtection="1">
      <alignment horizontal="center" vertical="center"/>
    </xf>
    <xf numFmtId="1" fontId="7" fillId="9" borderId="1" xfId="2" quotePrefix="1" applyNumberFormat="1" applyFont="1" applyFill="1" applyBorder="1" applyAlignment="1" applyProtection="1">
      <alignment horizontal="center" vertical="center"/>
    </xf>
    <xf numFmtId="1" fontId="19" fillId="9" borderId="1" xfId="2" applyNumberFormat="1" applyFont="1" applyFill="1" applyBorder="1" applyAlignment="1" applyProtection="1">
      <alignment horizontal="center" vertical="center"/>
    </xf>
    <xf numFmtId="1" fontId="20" fillId="9" borderId="1" xfId="2" applyNumberFormat="1" applyFont="1" applyFill="1" applyBorder="1" applyAlignment="1" applyProtection="1">
      <alignment horizontal="center" vertical="center"/>
    </xf>
    <xf numFmtId="0" fontId="2" fillId="0" borderId="38" xfId="2" applyFont="1" applyFill="1" applyBorder="1" applyAlignment="1" applyProtection="1">
      <alignment vertical="center"/>
    </xf>
    <xf numFmtId="0" fontId="2" fillId="0" borderId="39" xfId="2" applyFont="1" applyFill="1" applyBorder="1" applyAlignment="1" applyProtection="1">
      <alignment vertical="center"/>
    </xf>
    <xf numFmtId="3" fontId="2" fillId="17" borderId="39" xfId="5" applyNumberFormat="1" applyFont="1" applyFill="1" applyBorder="1" applyAlignment="1" applyProtection="1">
      <alignment horizontal="right" vertical="center"/>
    </xf>
    <xf numFmtId="165" fontId="2" fillId="0" borderId="40" xfId="5" applyNumberFormat="1" applyFont="1" applyFill="1" applyBorder="1" applyAlignment="1" applyProtection="1">
      <alignment horizontal="right" vertical="center"/>
    </xf>
    <xf numFmtId="165" fontId="2" fillId="17" borderId="40" xfId="5" applyNumberFormat="1" applyFont="1" applyFill="1" applyBorder="1" applyAlignment="1" applyProtection="1">
      <alignment horizontal="right" vertical="center"/>
    </xf>
    <xf numFmtId="165" fontId="2" fillId="3" borderId="40" xfId="5" applyNumberFormat="1" applyFont="1" applyFill="1" applyBorder="1" applyAlignment="1" applyProtection="1">
      <alignment horizontal="right" vertical="center"/>
    </xf>
    <xf numFmtId="6" fontId="2" fillId="0" borderId="40" xfId="5" applyNumberFormat="1" applyFont="1" applyFill="1" applyBorder="1" applyAlignment="1" applyProtection="1">
      <alignment horizontal="right" vertical="center"/>
    </xf>
    <xf numFmtId="6" fontId="2" fillId="5" borderId="40" xfId="5" applyNumberFormat="1" applyFont="1" applyFill="1" applyBorder="1" applyAlignment="1" applyProtection="1">
      <alignment horizontal="right" vertical="center"/>
    </xf>
    <xf numFmtId="6" fontId="2" fillId="3" borderId="40" xfId="5" applyNumberFormat="1" applyFont="1" applyFill="1" applyBorder="1" applyAlignment="1" applyProtection="1">
      <alignment horizontal="right" vertical="center"/>
    </xf>
    <xf numFmtId="6" fontId="2" fillId="3" borderId="91" xfId="5" applyNumberFormat="1" applyFont="1" applyFill="1" applyBorder="1" applyAlignment="1" applyProtection="1">
      <alignment horizontal="right" vertical="center"/>
    </xf>
    <xf numFmtId="6" fontId="2" fillId="3" borderId="92" xfId="5" applyNumberFormat="1" applyFont="1" applyFill="1" applyBorder="1" applyAlignment="1" applyProtection="1">
      <alignment horizontal="right" vertical="center"/>
    </xf>
    <xf numFmtId="0" fontId="2" fillId="0" borderId="41" xfId="2" applyFont="1" applyFill="1" applyBorder="1" applyAlignment="1" applyProtection="1">
      <alignment vertical="center"/>
    </xf>
    <xf numFmtId="0" fontId="2" fillId="0" borderId="2" xfId="2" applyFont="1" applyFill="1" applyBorder="1" applyAlignment="1" applyProtection="1">
      <alignment vertical="center"/>
    </xf>
    <xf numFmtId="3" fontId="2" fillId="17" borderId="2" xfId="5" applyNumberFormat="1" applyFont="1" applyFill="1" applyBorder="1" applyAlignment="1" applyProtection="1">
      <alignment horizontal="right" vertical="center"/>
    </xf>
    <xf numFmtId="165" fontId="2" fillId="0" borderId="42" xfId="5" applyNumberFormat="1" applyFont="1" applyFill="1" applyBorder="1" applyAlignment="1" applyProtection="1">
      <alignment horizontal="right" vertical="center"/>
    </xf>
    <xf numFmtId="165" fontId="2" fillId="17" borderId="42" xfId="5" applyNumberFormat="1" applyFont="1" applyFill="1" applyBorder="1" applyAlignment="1" applyProtection="1">
      <alignment horizontal="right" vertical="center"/>
    </xf>
    <xf numFmtId="165" fontId="2" fillId="3" borderId="42" xfId="5" applyNumberFormat="1" applyFont="1" applyFill="1" applyBorder="1" applyAlignment="1" applyProtection="1">
      <alignment horizontal="right" vertical="center"/>
    </xf>
    <xf numFmtId="6" fontId="2" fillId="0" borderId="42" xfId="5" applyNumberFormat="1" applyFont="1" applyFill="1" applyBorder="1" applyAlignment="1" applyProtection="1">
      <alignment horizontal="right" vertical="center"/>
    </xf>
    <xf numFmtId="6" fontId="2" fillId="5" borderId="42" xfId="5" applyNumberFormat="1" applyFont="1" applyFill="1" applyBorder="1" applyAlignment="1" applyProtection="1">
      <alignment horizontal="right" vertical="center"/>
    </xf>
    <xf numFmtId="6" fontId="2" fillId="3" borderId="42" xfId="5" applyNumberFormat="1" applyFont="1" applyFill="1" applyBorder="1" applyAlignment="1" applyProtection="1">
      <alignment horizontal="right" vertical="center"/>
    </xf>
    <xf numFmtId="0" fontId="2" fillId="0" borderId="43" xfId="2" applyFont="1" applyFill="1" applyBorder="1" applyAlignment="1" applyProtection="1">
      <alignment vertical="center"/>
    </xf>
    <xf numFmtId="0" fontId="2" fillId="0" borderId="44" xfId="2" applyFont="1" applyFill="1" applyBorder="1" applyAlignment="1" applyProtection="1">
      <alignment vertical="center"/>
    </xf>
    <xf numFmtId="3" fontId="2" fillId="17" borderId="44" xfId="5" applyNumberFormat="1" applyFont="1" applyFill="1" applyBorder="1" applyAlignment="1" applyProtection="1">
      <alignment horizontal="right" vertical="center"/>
    </xf>
    <xf numFmtId="165" fontId="2" fillId="0" borderId="45" xfId="5" applyNumberFormat="1" applyFont="1" applyFill="1" applyBorder="1" applyAlignment="1" applyProtection="1">
      <alignment horizontal="right" vertical="center"/>
    </xf>
    <xf numFmtId="165" fontId="2" fillId="17" borderId="45" xfId="5" applyNumberFormat="1" applyFont="1" applyFill="1" applyBorder="1" applyAlignment="1" applyProtection="1">
      <alignment horizontal="right" vertical="center"/>
    </xf>
    <xf numFmtId="165" fontId="2" fillId="3" borderId="45" xfId="5" applyNumberFormat="1" applyFont="1" applyFill="1" applyBorder="1" applyAlignment="1" applyProtection="1">
      <alignment horizontal="right" vertical="center"/>
    </xf>
    <xf numFmtId="6" fontId="2" fillId="0" borderId="45" xfId="5" applyNumberFormat="1" applyFont="1" applyFill="1" applyBorder="1" applyAlignment="1" applyProtection="1">
      <alignment horizontal="right" vertical="center"/>
    </xf>
    <xf numFmtId="6" fontId="2" fillId="5" borderId="45" xfId="5" applyNumberFormat="1" applyFont="1" applyFill="1" applyBorder="1" applyAlignment="1" applyProtection="1">
      <alignment horizontal="right" vertical="center"/>
    </xf>
    <xf numFmtId="6" fontId="2" fillId="3" borderId="45" xfId="5" applyNumberFormat="1" applyFont="1" applyFill="1" applyBorder="1" applyAlignment="1" applyProtection="1">
      <alignment horizontal="right" vertical="center"/>
    </xf>
    <xf numFmtId="6" fontId="2" fillId="0" borderId="23" xfId="5" applyNumberFormat="1" applyFont="1" applyFill="1" applyBorder="1" applyAlignment="1" applyProtection="1">
      <alignment horizontal="right" vertical="center"/>
    </xf>
    <xf numFmtId="6" fontId="2" fillId="3" borderId="23" xfId="5" applyNumberFormat="1" applyFont="1" applyFill="1" applyBorder="1" applyAlignment="1" applyProtection="1">
      <alignment horizontal="right" vertical="center"/>
    </xf>
    <xf numFmtId="3" fontId="2" fillId="17" borderId="2" xfId="2" applyNumberFormat="1" applyFont="1" applyFill="1" applyBorder="1" applyAlignment="1" applyProtection="1">
      <alignment horizontal="right" vertical="center"/>
    </xf>
    <xf numFmtId="165" fontId="2" fillId="0" borderId="42" xfId="2" applyNumberFormat="1" applyFont="1" applyFill="1" applyBorder="1" applyAlignment="1" applyProtection="1">
      <alignment horizontal="right" vertical="center"/>
    </xf>
    <xf numFmtId="165" fontId="2" fillId="17" borderId="42" xfId="2" applyNumberFormat="1" applyFont="1" applyFill="1" applyBorder="1" applyAlignment="1" applyProtection="1">
      <alignment horizontal="right" vertical="center"/>
    </xf>
    <xf numFmtId="165" fontId="2" fillId="3" borderId="42" xfId="2" applyNumberFormat="1" applyFont="1" applyFill="1" applyBorder="1" applyAlignment="1" applyProtection="1">
      <alignment horizontal="right" vertical="center"/>
    </xf>
    <xf numFmtId="6" fontId="2" fillId="0" borderId="42" xfId="2" applyNumberFormat="1" applyFont="1" applyFill="1" applyBorder="1" applyAlignment="1" applyProtection="1">
      <alignment horizontal="right" vertical="center"/>
    </xf>
    <xf numFmtId="6" fontId="2" fillId="5" borderId="42" xfId="2" applyNumberFormat="1" applyFont="1" applyFill="1" applyBorder="1" applyAlignment="1" applyProtection="1">
      <alignment horizontal="right" vertical="center"/>
    </xf>
    <xf numFmtId="6" fontId="2" fillId="3" borderId="42" xfId="2" applyNumberFormat="1" applyFont="1" applyFill="1" applyBorder="1" applyAlignment="1" applyProtection="1">
      <alignment horizontal="right" vertical="center"/>
    </xf>
    <xf numFmtId="0" fontId="2" fillId="0" borderId="93" xfId="2" applyFont="1" applyFill="1" applyBorder="1" applyAlignment="1" applyProtection="1">
      <alignment vertical="center"/>
    </xf>
    <xf numFmtId="0" fontId="2" fillId="0" borderId="26" xfId="2" applyFont="1" applyFill="1" applyBorder="1" applyAlignment="1" applyProtection="1">
      <alignment vertical="center"/>
    </xf>
    <xf numFmtId="3" fontId="2" fillId="17" borderId="26" xfId="2" applyNumberFormat="1" applyFont="1" applyFill="1" applyBorder="1" applyAlignment="1" applyProtection="1">
      <alignment horizontal="right" vertical="center"/>
    </xf>
    <xf numFmtId="165" fontId="2" fillId="0" borderId="94" xfId="2" applyNumberFormat="1" applyFont="1" applyFill="1" applyBorder="1" applyAlignment="1" applyProtection="1">
      <alignment horizontal="right" vertical="center"/>
    </xf>
    <xf numFmtId="165" fontId="2" fillId="17" borderId="94" xfId="2" applyNumberFormat="1" applyFont="1" applyFill="1" applyBorder="1" applyAlignment="1" applyProtection="1">
      <alignment horizontal="right" vertical="center"/>
    </xf>
    <xf numFmtId="165" fontId="2" fillId="3" borderId="94" xfId="2" applyNumberFormat="1" applyFont="1" applyFill="1" applyBorder="1" applyAlignment="1" applyProtection="1">
      <alignment horizontal="right" vertical="center"/>
    </xf>
    <xf numFmtId="6" fontId="2" fillId="0" borderId="94" xfId="2" applyNumberFormat="1" applyFont="1" applyFill="1" applyBorder="1" applyAlignment="1" applyProtection="1">
      <alignment horizontal="right" vertical="center"/>
    </xf>
    <xf numFmtId="6" fontId="2" fillId="5" borderId="94" xfId="2" applyNumberFormat="1" applyFont="1" applyFill="1" applyBorder="1" applyAlignment="1" applyProtection="1">
      <alignment horizontal="right" vertical="center"/>
    </xf>
    <xf numFmtId="6" fontId="2" fillId="3" borderId="94" xfId="2" applyNumberFormat="1" applyFont="1" applyFill="1" applyBorder="1" applyAlignment="1" applyProtection="1">
      <alignment horizontal="right" vertical="center"/>
    </xf>
    <xf numFmtId="6" fontId="2" fillId="0" borderId="70" xfId="5" applyNumberFormat="1" applyFont="1" applyFill="1" applyBorder="1" applyAlignment="1" applyProtection="1">
      <alignment horizontal="right" vertical="center"/>
    </xf>
    <xf numFmtId="6" fontId="2" fillId="3" borderId="70" xfId="5" applyNumberFormat="1" applyFont="1" applyFill="1" applyBorder="1" applyAlignment="1" applyProtection="1">
      <alignment horizontal="right" vertical="center"/>
    </xf>
    <xf numFmtId="3" fontId="6" fillId="17" borderId="48" xfId="5" applyNumberFormat="1" applyFont="1" applyFill="1" applyBorder="1" applyAlignment="1" applyProtection="1">
      <alignment horizontal="right" vertical="center"/>
    </xf>
    <xf numFmtId="165" fontId="6" fillId="0" borderId="49" xfId="5" applyNumberFormat="1" applyFont="1" applyFill="1" applyBorder="1" applyAlignment="1" applyProtection="1">
      <alignment horizontal="right" vertical="center"/>
    </xf>
    <xf numFmtId="165" fontId="6" fillId="17" borderId="49" xfId="5" applyNumberFormat="1" applyFont="1" applyFill="1" applyBorder="1" applyAlignment="1" applyProtection="1">
      <alignment horizontal="right" vertical="center"/>
    </xf>
    <xf numFmtId="165" fontId="6" fillId="3" borderId="49" xfId="5" applyNumberFormat="1" applyFont="1" applyFill="1" applyBorder="1" applyAlignment="1" applyProtection="1">
      <alignment horizontal="right" vertical="center"/>
    </xf>
    <xf numFmtId="6" fontId="6" fillId="0" borderId="49" xfId="5" applyNumberFormat="1" applyFont="1" applyFill="1" applyBorder="1" applyAlignment="1" applyProtection="1">
      <alignment horizontal="right" vertical="center"/>
    </xf>
    <xf numFmtId="6" fontId="6" fillId="5" borderId="49" xfId="5" applyNumberFormat="1" applyFont="1" applyFill="1" applyBorder="1" applyAlignment="1" applyProtection="1">
      <alignment horizontal="right" vertical="center"/>
    </xf>
    <xf numFmtId="6" fontId="6" fillId="17" borderId="49" xfId="5" applyNumberFormat="1" applyFont="1" applyFill="1" applyBorder="1" applyAlignment="1" applyProtection="1">
      <alignment horizontal="right" vertical="center"/>
    </xf>
    <xf numFmtId="6" fontId="6" fillId="3" borderId="49" xfId="5" applyNumberFormat="1" applyFont="1" applyFill="1" applyBorder="1" applyAlignment="1" applyProtection="1">
      <alignment horizontal="right" vertical="center"/>
    </xf>
    <xf numFmtId="3" fontId="8" fillId="0" borderId="95" xfId="5" applyNumberFormat="1" applyFont="1" applyFill="1" applyBorder="1" applyAlignment="1" applyProtection="1">
      <alignment horizontal="right" vertical="center"/>
    </xf>
    <xf numFmtId="165" fontId="8" fillId="0" borderId="65" xfId="5" applyNumberFormat="1" applyFont="1" applyFill="1" applyBorder="1" applyAlignment="1" applyProtection="1">
      <alignment horizontal="right" vertical="center"/>
    </xf>
    <xf numFmtId="6" fontId="8" fillId="0" borderId="65" xfId="5" applyNumberFormat="1" applyFont="1" applyFill="1" applyBorder="1" applyAlignment="1" applyProtection="1">
      <alignment horizontal="right" vertical="center"/>
    </xf>
    <xf numFmtId="6" fontId="8" fillId="0" borderId="63" xfId="5" applyNumberFormat="1" applyFont="1" applyFill="1" applyBorder="1" applyAlignment="1" applyProtection="1">
      <alignment horizontal="right" vertical="center"/>
    </xf>
    <xf numFmtId="6" fontId="8" fillId="0" borderId="96" xfId="5" applyNumberFormat="1" applyFont="1" applyFill="1" applyBorder="1" applyAlignment="1" applyProtection="1">
      <alignment horizontal="right" vertical="center"/>
    </xf>
    <xf numFmtId="3" fontId="2" fillId="17" borderId="72" xfId="2" applyNumberFormat="1" applyFont="1" applyFill="1" applyBorder="1" applyAlignment="1" applyProtection="1">
      <alignment horizontal="right" vertical="center"/>
    </xf>
    <xf numFmtId="165" fontId="2" fillId="0" borderId="70" xfId="2" applyNumberFormat="1" applyFont="1" applyFill="1" applyBorder="1" applyAlignment="1" applyProtection="1">
      <alignment horizontal="right" vertical="center"/>
    </xf>
    <xf numFmtId="165" fontId="2" fillId="17" borderId="70" xfId="2" applyNumberFormat="1" applyFont="1" applyFill="1" applyBorder="1" applyAlignment="1" applyProtection="1">
      <alignment horizontal="right" vertical="center"/>
    </xf>
    <xf numFmtId="6" fontId="2" fillId="0" borderId="70" xfId="2" applyNumberFormat="1" applyFont="1" applyFill="1" applyBorder="1" applyAlignment="1" applyProtection="1">
      <alignment horizontal="right" vertical="center"/>
    </xf>
    <xf numFmtId="3" fontId="2" fillId="17" borderId="81" xfId="2" applyNumberFormat="1" applyFont="1" applyFill="1" applyBorder="1" applyAlignment="1" applyProtection="1">
      <alignment horizontal="right" vertical="center"/>
    </xf>
    <xf numFmtId="165" fontId="2" fillId="0" borderId="76" xfId="2" applyNumberFormat="1" applyFont="1" applyFill="1" applyBorder="1" applyAlignment="1" applyProtection="1">
      <alignment horizontal="right" vertical="center"/>
    </xf>
    <xf numFmtId="165" fontId="2" fillId="17" borderId="76" xfId="2" applyNumberFormat="1" applyFont="1" applyFill="1" applyBorder="1" applyAlignment="1" applyProtection="1">
      <alignment horizontal="right" vertical="center"/>
    </xf>
    <xf numFmtId="6" fontId="2" fillId="0" borderId="76" xfId="2" applyNumberFormat="1" applyFont="1" applyFill="1" applyBorder="1" applyAlignment="1" applyProtection="1">
      <alignment horizontal="right" vertical="center"/>
    </xf>
    <xf numFmtId="3" fontId="2" fillId="17" borderId="87" xfId="2" applyNumberFormat="1" applyFont="1" applyFill="1" applyBorder="1" applyAlignment="1" applyProtection="1">
      <alignment horizontal="right" vertical="center"/>
    </xf>
    <xf numFmtId="165" fontId="2" fillId="0" borderId="85" xfId="2" applyNumberFormat="1" applyFont="1" applyFill="1" applyBorder="1" applyAlignment="1" applyProtection="1">
      <alignment horizontal="right" vertical="center"/>
    </xf>
    <xf numFmtId="165" fontId="2" fillId="17" borderId="85" xfId="2" applyNumberFormat="1" applyFont="1" applyFill="1" applyBorder="1" applyAlignment="1" applyProtection="1">
      <alignment horizontal="right" vertical="center"/>
    </xf>
    <xf numFmtId="6" fontId="2" fillId="0" borderId="85" xfId="2" applyNumberFormat="1" applyFont="1" applyFill="1" applyBorder="1" applyAlignment="1" applyProtection="1">
      <alignment horizontal="right" vertical="center"/>
    </xf>
    <xf numFmtId="6" fontId="2" fillId="3" borderId="88" xfId="5" applyNumberFormat="1" applyFont="1" applyFill="1" applyBorder="1" applyAlignment="1" applyProtection="1">
      <alignment horizontal="right" vertical="center"/>
    </xf>
    <xf numFmtId="6" fontId="2" fillId="3" borderId="22" xfId="5" applyNumberFormat="1" applyFont="1" applyFill="1" applyBorder="1" applyAlignment="1" applyProtection="1">
      <alignment horizontal="right" vertical="center"/>
    </xf>
    <xf numFmtId="6" fontId="2" fillId="3" borderId="94" xfId="5" applyNumberFormat="1" applyFont="1" applyFill="1" applyBorder="1" applyAlignment="1" applyProtection="1">
      <alignment horizontal="right" vertical="center"/>
    </xf>
    <xf numFmtId="6" fontId="2" fillId="3" borderId="70" xfId="2" applyNumberFormat="1" applyFont="1" applyFill="1" applyBorder="1" applyAlignment="1" applyProtection="1">
      <alignment horizontal="right" vertical="center"/>
    </xf>
    <xf numFmtId="3" fontId="2" fillId="17" borderId="75" xfId="2" applyNumberFormat="1" applyFont="1" applyFill="1" applyBorder="1" applyAlignment="1" applyProtection="1">
      <alignment horizontal="right" vertical="center"/>
    </xf>
    <xf numFmtId="6" fontId="2" fillId="3" borderId="76" xfId="2" applyNumberFormat="1" applyFont="1" applyFill="1" applyBorder="1" applyAlignment="1" applyProtection="1">
      <alignment horizontal="right" vertical="center"/>
    </xf>
    <xf numFmtId="6" fontId="2" fillId="3" borderId="85" xfId="2" applyNumberFormat="1" applyFont="1" applyFill="1" applyBorder="1" applyAlignment="1" applyProtection="1">
      <alignment horizontal="right" vertical="center"/>
    </xf>
    <xf numFmtId="6" fontId="2" fillId="3" borderId="101" xfId="5" applyNumberFormat="1" applyFont="1" applyFill="1" applyBorder="1" applyAlignment="1" applyProtection="1">
      <alignment horizontal="right" vertical="center"/>
    </xf>
    <xf numFmtId="0" fontId="17" fillId="4" borderId="20" xfId="0" applyFont="1" applyFill="1" applyBorder="1" applyAlignment="1" applyProtection="1">
      <alignment horizontal="center" wrapText="1"/>
    </xf>
    <xf numFmtId="165" fontId="27" fillId="4" borderId="21" xfId="1" applyNumberFormat="1" applyFont="1" applyFill="1" applyBorder="1" applyAlignment="1" applyProtection="1">
      <alignment horizontal="center"/>
    </xf>
    <xf numFmtId="0" fontId="0" fillId="4" borderId="21" xfId="0" applyFill="1" applyBorder="1" applyAlignment="1" applyProtection="1">
      <alignment horizontal="center"/>
    </xf>
    <xf numFmtId="0" fontId="14" fillId="4" borderId="21" xfId="0" quotePrefix="1" applyFont="1" applyFill="1" applyBorder="1" applyAlignment="1" applyProtection="1">
      <alignment vertical="center" wrapText="1"/>
    </xf>
    <xf numFmtId="0" fontId="0" fillId="4" borderId="21" xfId="0" applyFill="1" applyBorder="1" applyProtection="1"/>
    <xf numFmtId="0" fontId="15" fillId="4" borderId="21" xfId="0" applyFont="1" applyFill="1" applyBorder="1" applyAlignment="1" applyProtection="1">
      <alignment vertical="center"/>
    </xf>
    <xf numFmtId="0" fontId="15" fillId="4" borderId="21" xfId="0" applyFont="1" applyFill="1" applyBorder="1" applyAlignment="1" applyProtection="1">
      <alignment horizontal="center" vertical="center"/>
    </xf>
    <xf numFmtId="0" fontId="0" fillId="4" borderId="22" xfId="0" applyFill="1" applyBorder="1" applyProtection="1"/>
    <xf numFmtId="0" fontId="0" fillId="14" borderId="20" xfId="0" applyFill="1" applyBorder="1" applyProtection="1"/>
    <xf numFmtId="0" fontId="0" fillId="14" borderId="21" xfId="0" applyFill="1" applyBorder="1" applyProtection="1"/>
    <xf numFmtId="0" fontId="15" fillId="14" borderId="21" xfId="0" applyFont="1" applyFill="1" applyBorder="1" applyAlignment="1" applyProtection="1">
      <alignment vertical="center"/>
    </xf>
    <xf numFmtId="0" fontId="0" fillId="14" borderId="22" xfId="0" applyFill="1" applyBorder="1" applyProtection="1"/>
    <xf numFmtId="15" fontId="8" fillId="3"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 xfId="6"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3" fillId="8" borderId="23" xfId="0" quotePrefix="1" applyFont="1" applyFill="1" applyBorder="1" applyAlignment="1" applyProtection="1">
      <alignment horizontal="center" vertical="center" wrapText="1"/>
    </xf>
    <xf numFmtId="49" fontId="8" fillId="15" borderId="1" xfId="2" applyNumberFormat="1" applyFont="1" applyFill="1" applyBorder="1" applyAlignment="1" applyProtection="1">
      <alignment horizontal="center" vertical="center" wrapText="1"/>
    </xf>
    <xf numFmtId="0" fontId="8" fillId="15" borderId="34" xfId="0" applyFont="1" applyFill="1" applyBorder="1" applyAlignment="1" applyProtection="1">
      <alignment horizontal="center" vertical="center" wrapText="1"/>
    </xf>
    <xf numFmtId="0" fontId="8" fillId="15" borderId="1" xfId="6" applyFont="1" applyFill="1" applyBorder="1" applyAlignment="1" applyProtection="1">
      <alignment horizontal="center" vertical="center" wrapText="1"/>
    </xf>
    <xf numFmtId="0" fontId="0" fillId="9" borderId="1" xfId="0" applyFill="1" applyBorder="1" applyAlignment="1" applyProtection="1">
      <alignment horizontal="center"/>
    </xf>
    <xf numFmtId="0" fontId="0" fillId="9" borderId="1" xfId="0" applyFill="1" applyBorder="1" applyProtection="1"/>
    <xf numFmtId="0" fontId="2" fillId="0" borderId="20" xfId="0" applyFont="1" applyBorder="1" applyAlignment="1" applyProtection="1">
      <alignment horizontal="center" vertical="center" wrapText="1"/>
    </xf>
    <xf numFmtId="0" fontId="2" fillId="0" borderId="20" xfId="0" applyFont="1" applyFill="1" applyBorder="1" applyAlignment="1" applyProtection="1">
      <alignment vertical="center" wrapText="1"/>
    </xf>
    <xf numFmtId="3" fontId="2" fillId="0" borderId="20" xfId="0" applyNumberFormat="1" applyFont="1" applyFill="1" applyBorder="1" applyAlignment="1" applyProtection="1">
      <alignment horizontal="right" vertical="center"/>
    </xf>
    <xf numFmtId="6" fontId="2" fillId="0" borderId="20" xfId="0" applyNumberFormat="1" applyFont="1" applyBorder="1" applyAlignment="1" applyProtection="1">
      <alignment horizontal="right" vertical="center"/>
    </xf>
    <xf numFmtId="6" fontId="2" fillId="0" borderId="23" xfId="0" applyNumberFormat="1" applyFont="1" applyBorder="1" applyAlignment="1" applyProtection="1">
      <alignment horizontal="right" vertical="center"/>
    </xf>
    <xf numFmtId="5" fontId="2" fillId="17" borderId="23" xfId="0" applyNumberFormat="1" applyFont="1" applyFill="1" applyBorder="1" applyAlignment="1" applyProtection="1">
      <alignment horizontal="right" vertical="center" wrapText="1"/>
    </xf>
    <xf numFmtId="6" fontId="2" fillId="3" borderId="23" xfId="0" applyNumberFormat="1" applyFont="1" applyFill="1" applyBorder="1" applyAlignment="1" applyProtection="1">
      <alignment horizontal="right" vertical="center"/>
    </xf>
    <xf numFmtId="6" fontId="2" fillId="17" borderId="23" xfId="0" applyNumberFormat="1" applyFont="1" applyFill="1" applyBorder="1" applyAlignment="1" applyProtection="1">
      <alignment horizontal="right" vertical="center"/>
    </xf>
    <xf numFmtId="6" fontId="2" fillId="5" borderId="23" xfId="0" applyNumberFormat="1" applyFont="1" applyFill="1" applyBorder="1" applyAlignment="1" applyProtection="1">
      <alignment horizontal="right" vertical="center"/>
    </xf>
    <xf numFmtId="6" fontId="2" fillId="0" borderId="23" xfId="0" applyNumberFormat="1" applyFont="1" applyFill="1" applyBorder="1" applyAlignment="1" applyProtection="1">
      <alignment horizontal="right" vertical="center"/>
    </xf>
    <xf numFmtId="6" fontId="2" fillId="15" borderId="23" xfId="0" applyNumberFormat="1" applyFont="1" applyFill="1" applyBorder="1" applyAlignment="1" applyProtection="1">
      <alignment horizontal="right" vertical="center"/>
    </xf>
    <xf numFmtId="38" fontId="2" fillId="0" borderId="23" xfId="0" applyNumberFormat="1" applyFont="1" applyBorder="1" applyAlignment="1" applyProtection="1">
      <alignment horizontal="right" vertical="center"/>
    </xf>
    <xf numFmtId="0" fontId="6" fillId="0" borderId="20" xfId="0" applyFont="1" applyBorder="1" applyAlignment="1" applyProtection="1">
      <alignment horizontal="center" vertical="center" wrapText="1"/>
    </xf>
    <xf numFmtId="0" fontId="6" fillId="0" borderId="20" xfId="0" applyFont="1" applyBorder="1" applyAlignment="1" applyProtection="1">
      <alignment vertical="center" wrapText="1"/>
    </xf>
    <xf numFmtId="3" fontId="6" fillId="0" borderId="20" xfId="0" applyNumberFormat="1" applyFont="1" applyFill="1" applyBorder="1" applyAlignment="1" applyProtection="1">
      <alignment horizontal="right" vertical="center"/>
    </xf>
    <xf numFmtId="6" fontId="6" fillId="0" borderId="20" xfId="0" applyNumberFormat="1" applyFont="1" applyBorder="1" applyAlignment="1" applyProtection="1">
      <alignment horizontal="right" vertical="center"/>
    </xf>
    <xf numFmtId="6" fontId="6" fillId="0" borderId="23" xfId="0" applyNumberFormat="1" applyFont="1" applyBorder="1" applyAlignment="1" applyProtection="1">
      <alignment horizontal="right" vertical="center"/>
    </xf>
    <xf numFmtId="6" fontId="6" fillId="17" borderId="23" xfId="0" applyNumberFormat="1" applyFont="1" applyFill="1" applyBorder="1" applyAlignment="1" applyProtection="1">
      <alignment horizontal="right" vertical="center"/>
    </xf>
    <xf numFmtId="6" fontId="6" fillId="3" borderId="23" xfId="0" applyNumberFormat="1" applyFont="1" applyFill="1" applyBorder="1" applyAlignment="1" applyProtection="1">
      <alignment horizontal="right" vertical="center"/>
    </xf>
    <xf numFmtId="6" fontId="6" fillId="5" borderId="23" xfId="0" applyNumberFormat="1" applyFont="1" applyFill="1" applyBorder="1" applyAlignment="1" applyProtection="1">
      <alignment horizontal="right" vertical="center"/>
    </xf>
    <xf numFmtId="6" fontId="6" fillId="0" borderId="23" xfId="0" applyNumberFormat="1" applyFont="1" applyFill="1" applyBorder="1" applyAlignment="1" applyProtection="1">
      <alignment horizontal="right" vertical="center"/>
    </xf>
    <xf numFmtId="6" fontId="6" fillId="15" borderId="23" xfId="0" applyNumberFormat="1" applyFont="1" applyFill="1" applyBorder="1" applyAlignment="1" applyProtection="1">
      <alignment horizontal="right" vertical="center"/>
    </xf>
    <xf numFmtId="38" fontId="6" fillId="0" borderId="23" xfId="0" applyNumberFormat="1" applyFont="1" applyBorder="1" applyAlignment="1" applyProtection="1">
      <alignment horizontal="right" vertical="center"/>
    </xf>
    <xf numFmtId="0" fontId="6" fillId="18" borderId="20" xfId="0" applyFont="1" applyFill="1" applyBorder="1" applyAlignment="1" applyProtection="1">
      <alignment horizontal="center" vertical="center" wrapText="1"/>
    </xf>
    <xf numFmtId="0" fontId="6" fillId="18" borderId="20" xfId="0" applyFont="1" applyFill="1" applyBorder="1" applyAlignment="1" applyProtection="1">
      <alignment vertical="center" wrapText="1"/>
    </xf>
    <xf numFmtId="3" fontId="2" fillId="18" borderId="21" xfId="0" applyNumberFormat="1" applyFont="1" applyFill="1" applyBorder="1" applyAlignment="1" applyProtection="1">
      <alignment horizontal="right" vertical="center"/>
    </xf>
    <xf numFmtId="6" fontId="2" fillId="18" borderId="21" xfId="0" applyNumberFormat="1" applyFont="1" applyFill="1" applyBorder="1" applyAlignment="1" applyProtection="1">
      <alignment horizontal="right" vertical="center"/>
    </xf>
    <xf numFmtId="6" fontId="2" fillId="18" borderId="34" xfId="0" applyNumberFormat="1" applyFont="1" applyFill="1" applyBorder="1" applyAlignment="1" applyProtection="1">
      <alignment horizontal="right" vertical="center"/>
    </xf>
    <xf numFmtId="6" fontId="2" fillId="18" borderId="32" xfId="0" applyNumberFormat="1" applyFont="1" applyFill="1" applyBorder="1" applyAlignment="1" applyProtection="1">
      <alignment horizontal="right" vertical="center"/>
    </xf>
    <xf numFmtId="38" fontId="2" fillId="18" borderId="21" xfId="0" applyNumberFormat="1" applyFont="1" applyFill="1" applyBorder="1" applyAlignment="1" applyProtection="1">
      <alignment horizontal="right" vertical="center"/>
    </xf>
    <xf numFmtId="0" fontId="2" fillId="0" borderId="20" xfId="0" applyFont="1" applyFill="1" applyBorder="1" applyAlignment="1" applyProtection="1">
      <alignment horizontal="center" vertical="center" wrapText="1"/>
    </xf>
    <xf numFmtId="166" fontId="6" fillId="0" borderId="23" xfId="0" applyNumberFormat="1" applyFont="1" applyBorder="1" applyAlignment="1" applyProtection="1">
      <alignment horizontal="right"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vertical="center" wrapText="1"/>
    </xf>
    <xf numFmtId="3" fontId="6" fillId="0" borderId="1" xfId="0" applyNumberFormat="1" applyFont="1" applyFill="1" applyBorder="1" applyAlignment="1" applyProtection="1">
      <alignment horizontal="right" vertical="center"/>
    </xf>
    <xf numFmtId="38" fontId="6" fillId="0" borderId="1" xfId="0" applyNumberFormat="1" applyFont="1" applyBorder="1" applyAlignment="1" applyProtection="1">
      <alignment horizontal="left" vertical="center"/>
    </xf>
    <xf numFmtId="6" fontId="6" fillId="0" borderId="1" xfId="0" applyNumberFormat="1" applyFont="1" applyFill="1" applyBorder="1" applyAlignment="1" applyProtection="1">
      <alignment horizontal="right" vertical="center"/>
    </xf>
    <xf numFmtId="6" fontId="6" fillId="3" borderId="1" xfId="0" applyNumberFormat="1" applyFont="1" applyFill="1" applyBorder="1" applyAlignment="1" applyProtection="1">
      <alignment horizontal="right" vertical="center"/>
    </xf>
    <xf numFmtId="6" fontId="6" fillId="17" borderId="1" xfId="0" applyNumberFormat="1" applyFont="1" applyFill="1" applyBorder="1" applyAlignment="1" applyProtection="1">
      <alignment horizontal="right" vertical="center"/>
    </xf>
    <xf numFmtId="6" fontId="6" fillId="5" borderId="1" xfId="0" applyNumberFormat="1" applyFont="1" applyFill="1" applyBorder="1" applyAlignment="1" applyProtection="1">
      <alignment horizontal="right" vertical="center"/>
    </xf>
    <xf numFmtId="6" fontId="6" fillId="0" borderId="1" xfId="0" applyNumberFormat="1" applyFont="1" applyBorder="1" applyAlignment="1" applyProtection="1">
      <alignment horizontal="right" vertical="center"/>
    </xf>
    <xf numFmtId="6" fontId="6" fillId="15" borderId="1" xfId="0" applyNumberFormat="1" applyFont="1" applyFill="1" applyBorder="1" applyAlignment="1" applyProtection="1">
      <alignment horizontal="right" vertical="center"/>
    </xf>
    <xf numFmtId="166" fontId="6" fillId="0" borderId="1" xfId="0" applyNumberFormat="1" applyFont="1" applyFill="1" applyBorder="1" applyAlignment="1" applyProtection="1">
      <alignment horizontal="right" vertical="center"/>
    </xf>
    <xf numFmtId="38" fontId="6" fillId="0" borderId="1" xfId="0" applyNumberFormat="1" applyFont="1" applyFill="1" applyBorder="1" applyAlignment="1" applyProtection="1">
      <alignment horizontal="right" vertical="center"/>
    </xf>
    <xf numFmtId="0" fontId="28" fillId="0" borderId="0" xfId="0" applyFont="1" applyBorder="1" applyAlignment="1" applyProtection="1">
      <alignment horizontal="center" vertical="center" wrapText="1"/>
    </xf>
    <xf numFmtId="0" fontId="28" fillId="0" borderId="0" xfId="0" applyFont="1" applyBorder="1" applyAlignment="1" applyProtection="1">
      <alignment vertical="center" wrapText="1"/>
    </xf>
    <xf numFmtId="3" fontId="28" fillId="0" borderId="0" xfId="0" applyNumberFormat="1" applyFont="1" applyFill="1" applyBorder="1" applyAlignment="1" applyProtection="1">
      <alignment horizontal="right" vertical="center"/>
    </xf>
    <xf numFmtId="38" fontId="28" fillId="0" borderId="0" xfId="0" applyNumberFormat="1" applyFont="1" applyBorder="1" applyAlignment="1" applyProtection="1">
      <alignment horizontal="left" vertical="center"/>
    </xf>
    <xf numFmtId="6" fontId="28" fillId="0" borderId="0" xfId="0" applyNumberFormat="1" applyFont="1" applyFill="1" applyBorder="1" applyAlignment="1" applyProtection="1">
      <alignment horizontal="right" vertical="center"/>
    </xf>
    <xf numFmtId="6" fontId="28" fillId="3" borderId="0" xfId="0" applyNumberFormat="1" applyFont="1" applyFill="1" applyBorder="1" applyAlignment="1" applyProtection="1">
      <alignment horizontal="right" vertical="center"/>
    </xf>
    <xf numFmtId="6" fontId="28" fillId="17" borderId="0" xfId="0" applyNumberFormat="1" applyFont="1" applyFill="1" applyBorder="1" applyAlignment="1" applyProtection="1">
      <alignment horizontal="right" vertical="center"/>
    </xf>
    <xf numFmtId="6" fontId="28" fillId="5" borderId="0" xfId="0" applyNumberFormat="1" applyFont="1" applyFill="1" applyBorder="1" applyAlignment="1" applyProtection="1">
      <alignment horizontal="right" vertical="center"/>
    </xf>
    <xf numFmtId="6" fontId="28" fillId="0" borderId="0" xfId="0" applyNumberFormat="1" applyFont="1" applyBorder="1" applyAlignment="1" applyProtection="1">
      <alignment horizontal="right" vertical="center"/>
    </xf>
    <xf numFmtId="6" fontId="28" fillId="15" borderId="0" xfId="0" applyNumberFormat="1" applyFont="1" applyFill="1" applyBorder="1" applyAlignment="1" applyProtection="1">
      <alignment horizontal="right" vertical="center"/>
    </xf>
    <xf numFmtId="166" fontId="28" fillId="0" borderId="0" xfId="0" applyNumberFormat="1" applyFont="1" applyFill="1" applyBorder="1" applyAlignment="1" applyProtection="1">
      <alignment horizontal="right" vertical="center"/>
    </xf>
    <xf numFmtId="38" fontId="28" fillId="0" borderId="0" xfId="0" applyNumberFormat="1" applyFont="1" applyFill="1" applyBorder="1" applyAlignment="1" applyProtection="1">
      <alignment horizontal="right" vertical="center"/>
    </xf>
    <xf numFmtId="0" fontId="28" fillId="0" borderId="0" xfId="0" applyFont="1" applyProtection="1"/>
    <xf numFmtId="6" fontId="9" fillId="0" borderId="0" xfId="0" applyNumberFormat="1" applyFont="1" applyBorder="1" applyAlignment="1" applyProtection="1">
      <alignment horizontal="right" vertical="center"/>
    </xf>
    <xf numFmtId="6" fontId="9" fillId="0" borderId="0" xfId="0" applyNumberFormat="1" applyFont="1" applyFill="1" applyBorder="1" applyAlignment="1" applyProtection="1">
      <alignment horizontal="left" vertical="center"/>
    </xf>
    <xf numFmtId="0" fontId="9" fillId="0" borderId="0" xfId="0" applyFont="1" applyAlignment="1" applyProtection="1">
      <alignment horizontal="center"/>
    </xf>
    <xf numFmtId="0" fontId="9" fillId="0" borderId="0" xfId="0" applyFont="1" applyProtection="1"/>
    <xf numFmtId="6" fontId="9" fillId="0" borderId="0" xfId="0" applyNumberFormat="1" applyFont="1" applyProtection="1"/>
    <xf numFmtId="6" fontId="9" fillId="0" borderId="0" xfId="0" applyNumberFormat="1" applyFont="1" applyBorder="1" applyAlignment="1" applyProtection="1">
      <alignment horizontal="right"/>
    </xf>
    <xf numFmtId="0" fontId="12" fillId="0" borderId="0" xfId="0" applyFont="1" applyBorder="1" applyAlignment="1" applyProtection="1">
      <alignment horizontal="left" wrapText="1"/>
    </xf>
    <xf numFmtId="0" fontId="12" fillId="0" borderId="0" xfId="0" applyFont="1" applyBorder="1" applyAlignment="1" applyProtection="1">
      <alignment wrapText="1"/>
    </xf>
    <xf numFmtId="0" fontId="28" fillId="0" borderId="0" xfId="0" applyFont="1" applyAlignment="1" applyProtection="1">
      <alignment horizontal="center" vertical="top"/>
    </xf>
    <xf numFmtId="0" fontId="28" fillId="0" borderId="0" xfId="0" applyFont="1" applyAlignment="1" applyProtection="1">
      <alignment horizontal="right" vertical="top"/>
    </xf>
    <xf numFmtId="0" fontId="6" fillId="0" borderId="0" xfId="0" applyFont="1" applyBorder="1" applyAlignment="1" applyProtection="1">
      <alignment vertical="top" wrapText="1"/>
    </xf>
    <xf numFmtId="0" fontId="6" fillId="0" borderId="0" xfId="0" applyFont="1" applyBorder="1" applyAlignment="1" applyProtection="1">
      <alignment horizontal="left" vertical="top" wrapText="1"/>
    </xf>
    <xf numFmtId="6" fontId="2" fillId="0" borderId="0" xfId="0" applyNumberFormat="1" applyFont="1" applyFill="1" applyBorder="1" applyAlignment="1" applyProtection="1">
      <alignment horizontal="right"/>
    </xf>
    <xf numFmtId="165" fontId="2" fillId="0" borderId="0" xfId="0" applyNumberFormat="1" applyFont="1" applyFill="1" applyBorder="1" applyAlignment="1" applyProtection="1">
      <alignment horizontal="right"/>
    </xf>
    <xf numFmtId="0" fontId="0" fillId="0" borderId="0" xfId="0" applyAlignment="1" applyProtection="1">
      <alignment horizontal="center"/>
    </xf>
    <xf numFmtId="5" fontId="0" fillId="0" borderId="0" xfId="0" applyNumberFormat="1" applyProtection="1"/>
    <xf numFmtId="1" fontId="2" fillId="9" borderId="23" xfId="2" applyNumberFormat="1" applyFont="1" applyFill="1" applyBorder="1" applyAlignment="1" applyProtection="1">
      <alignment horizontal="center" vertical="center"/>
    </xf>
    <xf numFmtId="1" fontId="6" fillId="9" borderId="23" xfId="2" applyNumberFormat="1" applyFont="1" applyFill="1" applyBorder="1" applyAlignment="1" applyProtection="1">
      <alignment horizontal="center" vertical="center"/>
    </xf>
    <xf numFmtId="1" fontId="7" fillId="9" borderId="23" xfId="2" quotePrefix="1" applyNumberFormat="1" applyFont="1" applyFill="1" applyBorder="1" applyAlignment="1" applyProtection="1">
      <alignment horizontal="center" vertical="center"/>
    </xf>
    <xf numFmtId="1" fontId="20" fillId="9" borderId="34" xfId="2" applyNumberFormat="1" applyFont="1" applyFill="1" applyBorder="1" applyAlignment="1" applyProtection="1">
      <alignment horizontal="center" vertical="center"/>
    </xf>
    <xf numFmtId="0" fontId="2" fillId="0" borderId="38" xfId="2" applyFont="1" applyFill="1" applyBorder="1" applyAlignment="1" applyProtection="1">
      <alignment horizontal="center" vertical="center"/>
    </xf>
    <xf numFmtId="0" fontId="2" fillId="0" borderId="102" xfId="2" applyFont="1" applyFill="1" applyBorder="1" applyAlignment="1" applyProtection="1">
      <alignment horizontal="center" vertical="center"/>
    </xf>
    <xf numFmtId="38" fontId="2" fillId="17" borderId="39" xfId="5" applyNumberFormat="1" applyFont="1" applyFill="1" applyBorder="1" applyAlignment="1" applyProtection="1">
      <alignment horizontal="right" vertical="center"/>
    </xf>
    <xf numFmtId="6" fontId="2" fillId="17" borderId="40" xfId="5" applyNumberFormat="1" applyFont="1" applyFill="1" applyBorder="1" applyAlignment="1" applyProtection="1">
      <alignment horizontal="right" vertical="center"/>
    </xf>
    <xf numFmtId="38" fontId="2" fillId="0" borderId="39" xfId="5" applyNumberFormat="1" applyFont="1" applyFill="1" applyBorder="1" applyAlignment="1" applyProtection="1">
      <alignment horizontal="right" vertical="center"/>
    </xf>
    <xf numFmtId="6" fontId="2" fillId="16" borderId="40" xfId="5" applyNumberFormat="1" applyFont="1" applyFill="1" applyBorder="1" applyAlignment="1" applyProtection="1">
      <alignment horizontal="right" vertical="center"/>
    </xf>
    <xf numFmtId="6" fontId="2" fillId="0" borderId="102" xfId="2" applyNumberFormat="1" applyFont="1" applyFill="1" applyBorder="1" applyAlignment="1" applyProtection="1">
      <alignment horizontal="right" vertical="center"/>
    </xf>
    <xf numFmtId="6" fontId="2" fillId="15" borderId="39" xfId="2" applyNumberFormat="1" applyFont="1" applyFill="1" applyBorder="1" applyAlignment="1" applyProtection="1">
      <alignment horizontal="right" vertical="center"/>
    </xf>
    <xf numFmtId="6" fontId="2" fillId="0" borderId="39" xfId="2" applyNumberFormat="1" applyFont="1" applyFill="1" applyBorder="1" applyAlignment="1" applyProtection="1">
      <alignment horizontal="right" vertical="center"/>
    </xf>
    <xf numFmtId="6" fontId="2" fillId="5" borderId="39" xfId="2" applyNumberFormat="1" applyFont="1" applyFill="1" applyBorder="1" applyAlignment="1" applyProtection="1">
      <alignment horizontal="right" vertical="center"/>
    </xf>
    <xf numFmtId="6" fontId="2" fillId="17" borderId="39" xfId="2" applyNumberFormat="1" applyFont="1" applyFill="1" applyBorder="1" applyAlignment="1" applyProtection="1">
      <alignment horizontal="right" vertical="center"/>
    </xf>
    <xf numFmtId="0" fontId="2" fillId="0" borderId="41" xfId="2" applyFont="1" applyFill="1" applyBorder="1" applyAlignment="1" applyProtection="1">
      <alignment horizontal="center" vertical="center"/>
    </xf>
    <xf numFmtId="0" fontId="2" fillId="0" borderId="103" xfId="2" applyFont="1" applyFill="1" applyBorder="1" applyAlignment="1" applyProtection="1">
      <alignment horizontal="center" vertical="center"/>
    </xf>
    <xf numFmtId="38" fontId="2" fillId="17" borderId="2" xfId="5" applyNumberFormat="1" applyFont="1" applyFill="1" applyBorder="1" applyAlignment="1" applyProtection="1">
      <alignment horizontal="right" vertical="center"/>
    </xf>
    <xf numFmtId="6" fontId="2" fillId="17" borderId="42" xfId="5" applyNumberFormat="1" applyFont="1" applyFill="1" applyBorder="1" applyAlignment="1" applyProtection="1">
      <alignment horizontal="right" vertical="center"/>
    </xf>
    <xf numFmtId="38" fontId="2" fillId="0" borderId="2" xfId="5" applyNumberFormat="1" applyFont="1" applyFill="1" applyBorder="1" applyAlignment="1" applyProtection="1">
      <alignment horizontal="right" vertical="center"/>
    </xf>
    <xf numFmtId="6" fontId="2" fillId="16" borderId="42" xfId="5" applyNumberFormat="1" applyFont="1" applyFill="1" applyBorder="1" applyAlignment="1" applyProtection="1">
      <alignment horizontal="right" vertical="center"/>
    </xf>
    <xf numFmtId="6" fontId="2" fillId="3" borderId="4" xfId="5" applyNumberFormat="1" applyFont="1" applyFill="1" applyBorder="1" applyAlignment="1" applyProtection="1">
      <alignment horizontal="right" vertical="center"/>
    </xf>
    <xf numFmtId="6" fontId="2" fillId="0" borderId="103" xfId="2" applyNumberFormat="1" applyFont="1" applyFill="1" applyBorder="1" applyAlignment="1" applyProtection="1">
      <alignment horizontal="right" vertical="center"/>
    </xf>
    <xf numFmtId="6" fontId="2" fillId="15" borderId="2" xfId="2" applyNumberFormat="1" applyFont="1" applyFill="1" applyBorder="1" applyAlignment="1" applyProtection="1">
      <alignment horizontal="right" vertical="center"/>
    </xf>
    <xf numFmtId="6" fontId="2" fillId="0" borderId="2" xfId="2" applyNumberFormat="1" applyFont="1" applyFill="1" applyBorder="1" applyAlignment="1" applyProtection="1">
      <alignment horizontal="right" vertical="center"/>
    </xf>
    <xf numFmtId="6" fontId="2" fillId="5" borderId="2" xfId="2" applyNumberFormat="1" applyFont="1" applyFill="1" applyBorder="1" applyAlignment="1" applyProtection="1">
      <alignment horizontal="right" vertical="center"/>
    </xf>
    <xf numFmtId="6" fontId="2" fillId="17" borderId="2" xfId="2" applyNumberFormat="1" applyFont="1" applyFill="1" applyBorder="1" applyAlignment="1" applyProtection="1">
      <alignment horizontal="right" vertical="center"/>
    </xf>
    <xf numFmtId="0" fontId="2" fillId="0" borderId="43" xfId="2" applyFont="1" applyFill="1" applyBorder="1" applyAlignment="1" applyProtection="1">
      <alignment horizontal="center" vertical="center"/>
    </xf>
    <xf numFmtId="0" fontId="2" fillId="0" borderId="58" xfId="2" applyFont="1" applyFill="1" applyBorder="1" applyAlignment="1" applyProtection="1">
      <alignment horizontal="center" vertical="center"/>
    </xf>
    <xf numFmtId="38" fontId="2" fillId="17" borderId="44" xfId="5" applyNumberFormat="1" applyFont="1" applyFill="1" applyBorder="1" applyAlignment="1" applyProtection="1">
      <alignment horizontal="right" vertical="center"/>
    </xf>
    <xf numFmtId="6" fontId="2" fillId="17" borderId="45" xfId="5" applyNumberFormat="1" applyFont="1" applyFill="1" applyBorder="1" applyAlignment="1" applyProtection="1">
      <alignment horizontal="right" vertical="center"/>
    </xf>
    <xf numFmtId="38" fontId="2" fillId="0" borderId="44" xfId="5" applyNumberFormat="1" applyFont="1" applyFill="1" applyBorder="1" applyAlignment="1" applyProtection="1">
      <alignment horizontal="right" vertical="center"/>
    </xf>
    <xf numFmtId="6" fontId="2" fillId="16" borderId="45" xfId="5" applyNumberFormat="1" applyFont="1" applyFill="1" applyBorder="1" applyAlignment="1" applyProtection="1">
      <alignment horizontal="right" vertical="center"/>
    </xf>
    <xf numFmtId="6" fontId="2" fillId="0" borderId="22" xfId="5" applyNumberFormat="1" applyFont="1" applyFill="1" applyBorder="1" applyAlignment="1" applyProtection="1">
      <alignment horizontal="right" vertical="center"/>
    </xf>
    <xf numFmtId="6" fontId="2" fillId="0" borderId="58" xfId="2" applyNumberFormat="1" applyFont="1" applyFill="1" applyBorder="1" applyAlignment="1" applyProtection="1">
      <alignment horizontal="right" vertical="center"/>
    </xf>
    <xf numFmtId="6" fontId="2" fillId="15" borderId="44" xfId="2" applyNumberFormat="1" applyFont="1" applyFill="1" applyBorder="1" applyAlignment="1" applyProtection="1">
      <alignment horizontal="right" vertical="center"/>
    </xf>
    <xf numFmtId="6" fontId="2" fillId="0" borderId="44" xfId="2" applyNumberFormat="1" applyFont="1" applyFill="1" applyBorder="1" applyAlignment="1" applyProtection="1">
      <alignment horizontal="right" vertical="center"/>
    </xf>
    <xf numFmtId="6" fontId="2" fillId="5" borderId="44" xfId="2" applyNumberFormat="1" applyFont="1" applyFill="1" applyBorder="1" applyAlignment="1" applyProtection="1">
      <alignment horizontal="right" vertical="center"/>
    </xf>
    <xf numFmtId="6" fontId="2" fillId="17" borderId="44" xfId="2" applyNumberFormat="1" applyFont="1" applyFill="1" applyBorder="1" applyAlignment="1" applyProtection="1">
      <alignment horizontal="right" vertical="center"/>
    </xf>
    <xf numFmtId="38" fontId="6" fillId="17" borderId="48" xfId="5" applyNumberFormat="1" applyFont="1" applyFill="1" applyBorder="1" applyAlignment="1" applyProtection="1">
      <alignment horizontal="right" vertical="center"/>
    </xf>
    <xf numFmtId="6" fontId="6" fillId="16" borderId="49" xfId="5" applyNumberFormat="1" applyFont="1" applyFill="1" applyBorder="1" applyAlignment="1" applyProtection="1">
      <alignment horizontal="right" vertical="center"/>
    </xf>
    <xf numFmtId="6" fontId="6" fillId="3" borderId="104" xfId="5" applyNumberFormat="1" applyFont="1" applyFill="1" applyBorder="1" applyAlignment="1" applyProtection="1">
      <alignment horizontal="right" vertical="center"/>
    </xf>
    <xf numFmtId="6" fontId="6" fillId="0" borderId="105" xfId="2" applyNumberFormat="1" applyFont="1" applyFill="1" applyBorder="1" applyAlignment="1" applyProtection="1">
      <alignment horizontal="right" vertical="center"/>
    </xf>
    <xf numFmtId="6" fontId="6" fillId="15" borderId="48" xfId="5" applyNumberFormat="1" applyFont="1" applyFill="1" applyBorder="1" applyAlignment="1" applyProtection="1">
      <alignment horizontal="right" vertical="center"/>
    </xf>
    <xf numFmtId="6" fontId="6" fillId="0" borderId="48" xfId="5" applyNumberFormat="1" applyFont="1" applyFill="1" applyBorder="1" applyAlignment="1" applyProtection="1">
      <alignment horizontal="right" vertical="center"/>
    </xf>
    <xf numFmtId="6" fontId="6" fillId="5" borderId="48" xfId="5" applyNumberFormat="1" applyFont="1" applyFill="1" applyBorder="1" applyAlignment="1" applyProtection="1">
      <alignment horizontal="right" vertical="center"/>
    </xf>
    <xf numFmtId="6" fontId="6" fillId="17" borderId="48" xfId="5" applyNumberFormat="1" applyFont="1" applyFill="1" applyBorder="1" applyAlignment="1" applyProtection="1">
      <alignment horizontal="right" vertical="center"/>
    </xf>
    <xf numFmtId="6" fontId="2" fillId="8" borderId="4" xfId="0" applyNumberFormat="1" applyFont="1" applyFill="1" applyBorder="1" applyAlignment="1" applyProtection="1">
      <alignment vertical="center"/>
    </xf>
    <xf numFmtId="6" fontId="2" fillId="8" borderId="10" xfId="0" applyNumberFormat="1" applyFont="1" applyFill="1" applyBorder="1" applyAlignment="1" applyProtection="1">
      <alignment vertical="center"/>
    </xf>
    <xf numFmtId="6" fontId="2" fillId="8" borderId="14" xfId="0" applyNumberFormat="1" applyFont="1" applyFill="1" applyBorder="1" applyAlignment="1" applyProtection="1">
      <alignment vertical="center"/>
    </xf>
    <xf numFmtId="6" fontId="6" fillId="8" borderId="1" xfId="3" applyNumberFormat="1" applyFont="1" applyFill="1" applyBorder="1" applyAlignment="1" applyProtection="1">
      <alignment vertical="center"/>
    </xf>
    <xf numFmtId="0" fontId="8" fillId="19" borderId="14" xfId="0" applyFont="1" applyFill="1" applyBorder="1" applyAlignment="1" applyProtection="1">
      <alignment horizontal="center" vertical="center" wrapText="1"/>
    </xf>
    <xf numFmtId="0" fontId="8" fillId="20" borderId="14" xfId="0" applyFont="1" applyFill="1" applyBorder="1" applyAlignment="1" applyProtection="1">
      <alignment horizontal="center" vertical="center" wrapText="1"/>
    </xf>
    <xf numFmtId="49" fontId="8" fillId="3" borderId="1" xfId="2"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5" fillId="5"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wrapText="1"/>
    </xf>
    <xf numFmtId="0" fontId="8" fillId="12" borderId="1" xfId="0" applyFont="1" applyFill="1" applyBorder="1" applyAlignment="1" applyProtection="1">
      <alignment horizontal="center" vertical="center" wrapText="1"/>
    </xf>
    <xf numFmtId="0" fontId="8" fillId="13" borderId="1" xfId="0" applyFont="1" applyFill="1" applyBorder="1" applyAlignment="1" applyProtection="1">
      <alignment horizontal="center" vertical="center" wrapText="1"/>
    </xf>
    <xf numFmtId="49" fontId="12" fillId="14" borderId="1" xfId="2" applyNumberFormat="1" applyFont="1" applyFill="1" applyBorder="1" applyAlignment="1" applyProtection="1">
      <alignment horizontal="center" vertical="center"/>
    </xf>
    <xf numFmtId="0" fontId="8" fillId="8" borderId="1" xfId="0" applyFont="1" applyFill="1" applyBorder="1" applyAlignment="1" applyProtection="1">
      <alignment horizontal="center" vertical="center" wrapText="1"/>
    </xf>
    <xf numFmtId="49" fontId="12" fillId="14" borderId="1" xfId="2" applyNumberFormat="1"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15" borderId="19" xfId="0" applyFont="1" applyFill="1" applyBorder="1" applyAlignment="1" applyProtection="1">
      <alignment horizontal="center" vertical="center" wrapText="1"/>
      <protection locked="0"/>
    </xf>
    <xf numFmtId="0" fontId="8" fillId="15" borderId="23" xfId="0" applyFont="1" applyFill="1" applyBorder="1" applyAlignment="1" applyProtection="1">
      <alignment horizontal="center" vertical="center" wrapText="1"/>
      <protection locked="0"/>
    </xf>
    <xf numFmtId="49" fontId="13" fillId="14" borderId="20" xfId="2" applyNumberFormat="1" applyFont="1" applyFill="1" applyBorder="1" applyAlignment="1" applyProtection="1">
      <alignment horizontal="center" vertical="center" wrapText="1"/>
      <protection locked="0"/>
    </xf>
    <xf numFmtId="49" fontId="13" fillId="14" borderId="21" xfId="2" applyNumberFormat="1" applyFont="1" applyFill="1" applyBorder="1" applyAlignment="1" applyProtection="1">
      <alignment horizontal="center" vertical="center" wrapText="1"/>
      <protection locked="0"/>
    </xf>
    <xf numFmtId="49" fontId="13" fillId="14" borderId="22" xfId="2" applyNumberFormat="1"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16" fillId="12" borderId="1" xfId="0" applyFont="1" applyFill="1" applyBorder="1" applyAlignment="1" applyProtection="1">
      <alignment horizontal="center" vertical="center" wrapText="1"/>
    </xf>
    <xf numFmtId="49" fontId="14" fillId="4" borderId="15" xfId="2" applyNumberFormat="1" applyFont="1" applyFill="1" applyBorder="1" applyAlignment="1" applyProtection="1">
      <alignment horizontal="center" vertical="center" wrapText="1"/>
    </xf>
    <xf numFmtId="49" fontId="14" fillId="4" borderId="30" xfId="2" applyNumberFormat="1" applyFont="1" applyFill="1" applyBorder="1" applyAlignment="1" applyProtection="1">
      <alignment horizontal="center" vertical="center" wrapText="1"/>
    </xf>
    <xf numFmtId="49" fontId="14" fillId="4" borderId="31" xfId="2" applyNumberFormat="1" applyFont="1" applyFill="1" applyBorder="1" applyAlignment="1" applyProtection="1">
      <alignment horizontal="center" vertical="center" wrapText="1"/>
    </xf>
    <xf numFmtId="0" fontId="8" fillId="5" borderId="32" xfId="0" applyFont="1" applyFill="1" applyBorder="1" applyAlignment="1" applyProtection="1">
      <alignment horizontal="center" vertical="center" wrapText="1"/>
    </xf>
    <xf numFmtId="0" fontId="8" fillId="5" borderId="33"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8" borderId="32" xfId="0" applyFont="1" applyFill="1" applyBorder="1" applyAlignment="1" applyProtection="1">
      <alignment horizontal="center" vertical="center" wrapText="1"/>
    </xf>
    <xf numFmtId="0" fontId="8" fillId="8" borderId="34" xfId="0" applyFont="1" applyFill="1" applyBorder="1" applyAlignment="1" applyProtection="1">
      <alignment horizontal="center" vertical="center" wrapText="1"/>
    </xf>
    <xf numFmtId="0" fontId="8" fillId="8" borderId="33" xfId="0" applyFont="1" applyFill="1" applyBorder="1" applyAlignment="1" applyProtection="1">
      <alignment horizontal="center" vertical="center" wrapText="1"/>
    </xf>
    <xf numFmtId="49" fontId="8" fillId="19" borderId="19" xfId="2" applyNumberFormat="1" applyFont="1" applyFill="1" applyBorder="1" applyAlignment="1" applyProtection="1">
      <alignment horizontal="center" vertical="center" wrapText="1"/>
    </xf>
    <xf numFmtId="49" fontId="8" fillId="19" borderId="23" xfId="2" applyNumberFormat="1" applyFont="1" applyFill="1" applyBorder="1" applyAlignment="1" applyProtection="1">
      <alignment horizontal="center" vertical="center" wrapText="1"/>
    </xf>
    <xf numFmtId="49" fontId="8" fillId="16" borderId="19" xfId="2" applyNumberFormat="1" applyFont="1" applyFill="1" applyBorder="1" applyAlignment="1" applyProtection="1">
      <alignment horizontal="center" vertical="center" wrapText="1"/>
    </xf>
    <xf numFmtId="49" fontId="8" fillId="16" borderId="23" xfId="2" applyNumberFormat="1" applyFont="1" applyFill="1" applyBorder="1" applyAlignment="1" applyProtection="1">
      <alignment horizontal="center" vertical="center" wrapText="1"/>
    </xf>
    <xf numFmtId="49" fontId="8" fillId="3" borderId="19" xfId="2" applyNumberFormat="1" applyFont="1" applyFill="1" applyBorder="1" applyAlignment="1" applyProtection="1">
      <alignment horizontal="center" vertical="center" wrapText="1"/>
    </xf>
    <xf numFmtId="49" fontId="8" fillId="3" borderId="23" xfId="2" applyNumberFormat="1" applyFont="1" applyFill="1" applyBorder="1" applyAlignment="1" applyProtection="1">
      <alignment horizontal="center" vertical="center" wrapText="1"/>
    </xf>
    <xf numFmtId="0" fontId="6" fillId="0" borderId="46" xfId="2" applyFont="1" applyFill="1" applyBorder="1" applyAlignment="1" applyProtection="1">
      <alignment horizontal="left"/>
    </xf>
    <xf numFmtId="0" fontId="6" fillId="0" borderId="47" xfId="2" applyFont="1" applyFill="1" applyBorder="1" applyAlignment="1" applyProtection="1">
      <alignment horizontal="left"/>
    </xf>
    <xf numFmtId="0" fontId="16" fillId="2" borderId="31"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49" fontId="14" fillId="11" borderId="32" xfId="2" applyNumberFormat="1" applyFont="1" applyFill="1" applyBorder="1" applyAlignment="1" applyProtection="1">
      <alignment horizontal="center" vertical="center"/>
    </xf>
    <xf numFmtId="49" fontId="14" fillId="11" borderId="33" xfId="2" applyNumberFormat="1" applyFont="1" applyFill="1" applyBorder="1" applyAlignment="1" applyProtection="1">
      <alignment horizontal="center" vertical="center"/>
    </xf>
    <xf numFmtId="49" fontId="14" fillId="11" borderId="34" xfId="2" applyNumberFormat="1" applyFont="1" applyFill="1" applyBorder="1" applyAlignment="1" applyProtection="1">
      <alignment horizontal="center" vertical="center"/>
    </xf>
    <xf numFmtId="49" fontId="8" fillId="3" borderId="1" xfId="2" applyNumberFormat="1" applyFont="1" applyFill="1" applyBorder="1" applyAlignment="1" applyProtection="1">
      <alignment horizontal="center" vertical="center" wrapText="1"/>
    </xf>
    <xf numFmtId="49" fontId="8" fillId="3" borderId="32" xfId="2" applyNumberFormat="1" applyFont="1" applyFill="1" applyBorder="1" applyAlignment="1" applyProtection="1">
      <alignment horizontal="center" vertical="center" wrapText="1"/>
    </xf>
    <xf numFmtId="49" fontId="8" fillId="4" borderId="32" xfId="2" applyNumberFormat="1" applyFont="1" applyFill="1" applyBorder="1" applyAlignment="1" applyProtection="1">
      <alignment horizontal="center" vertical="center" wrapText="1"/>
    </xf>
    <xf numFmtId="49" fontId="8" fillId="4" borderId="33" xfId="2" applyNumberFormat="1" applyFont="1" applyFill="1" applyBorder="1" applyAlignment="1" applyProtection="1">
      <alignment horizontal="center" vertical="center"/>
    </xf>
    <xf numFmtId="49" fontId="8" fillId="4" borderId="34" xfId="2" applyNumberFormat="1" applyFont="1" applyFill="1" applyBorder="1" applyAlignment="1" applyProtection="1">
      <alignment horizontal="center" vertical="center"/>
    </xf>
    <xf numFmtId="49" fontId="8" fillId="4" borderId="33" xfId="2" applyNumberFormat="1" applyFont="1" applyFill="1" applyBorder="1" applyAlignment="1" applyProtection="1">
      <alignment horizontal="center" vertical="center" wrapText="1"/>
    </xf>
    <xf numFmtId="49" fontId="8" fillId="4" borderId="34" xfId="2" applyNumberFormat="1" applyFont="1" applyFill="1" applyBorder="1" applyAlignment="1" applyProtection="1">
      <alignment horizontal="center" vertical="center" wrapText="1"/>
    </xf>
    <xf numFmtId="49" fontId="8" fillId="5" borderId="1" xfId="2" applyNumberFormat="1" applyFont="1" applyFill="1" applyBorder="1" applyAlignment="1" applyProtection="1">
      <alignment horizontal="center" vertical="center" wrapText="1"/>
    </xf>
    <xf numFmtId="49" fontId="8" fillId="5" borderId="19" xfId="2" applyNumberFormat="1" applyFont="1" applyFill="1" applyBorder="1" applyAlignment="1" applyProtection="1">
      <alignment horizontal="center" vertical="center" wrapText="1"/>
    </xf>
    <xf numFmtId="49" fontId="8" fillId="5" borderId="23" xfId="2" applyNumberFormat="1" applyFont="1" applyFill="1" applyBorder="1" applyAlignment="1" applyProtection="1">
      <alignment horizontal="center" vertical="center" wrapText="1"/>
    </xf>
    <xf numFmtId="49" fontId="14" fillId="13" borderId="1" xfId="0" applyNumberFormat="1" applyFont="1" applyFill="1" applyBorder="1" applyAlignment="1" applyProtection="1">
      <alignment horizontal="center" vertical="center" wrapText="1"/>
    </xf>
    <xf numFmtId="49" fontId="14" fillId="14"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49" fontId="8" fillId="19" borderId="1" xfId="0" applyNumberFormat="1" applyFont="1" applyFill="1" applyBorder="1" applyAlignment="1" applyProtection="1">
      <alignment horizontal="center" vertical="center" wrapText="1"/>
    </xf>
    <xf numFmtId="49" fontId="8" fillId="15" borderId="1" xfId="0" applyNumberFormat="1" applyFont="1" applyFill="1" applyBorder="1" applyAlignment="1" applyProtection="1">
      <alignment horizontal="center" vertical="center" wrapText="1"/>
    </xf>
    <xf numFmtId="0" fontId="2" fillId="0" borderId="79" xfId="0" applyFont="1" applyBorder="1" applyAlignment="1" applyProtection="1">
      <alignment horizontal="left" indent="1"/>
    </xf>
    <xf numFmtId="0" fontId="2" fillId="0" borderId="80" xfId="0" applyFont="1" applyBorder="1" applyAlignment="1" applyProtection="1">
      <alignment horizontal="left" indent="1"/>
    </xf>
    <xf numFmtId="0" fontId="2" fillId="0" borderId="82" xfId="0" applyFont="1" applyBorder="1" applyAlignment="1" applyProtection="1">
      <alignment horizontal="left" indent="1"/>
    </xf>
    <xf numFmtId="0" fontId="2" fillId="0" borderId="83" xfId="0" applyFont="1" applyBorder="1" applyAlignment="1" applyProtection="1">
      <alignment horizontal="left" indent="1"/>
    </xf>
    <xf numFmtId="0" fontId="6" fillId="0" borderId="89" xfId="2" applyFont="1" applyFill="1" applyBorder="1" applyAlignment="1" applyProtection="1">
      <alignment horizontal="left"/>
    </xf>
    <xf numFmtId="0" fontId="6" fillId="0" borderId="62" xfId="2" applyFont="1" applyFill="1" applyBorder="1" applyAlignment="1" applyProtection="1">
      <alignment horizontal="left" indent="1"/>
    </xf>
    <xf numFmtId="0" fontId="6" fillId="0" borderId="63" xfId="2" applyFont="1" applyFill="1" applyBorder="1" applyAlignment="1" applyProtection="1">
      <alignment horizontal="left" indent="1"/>
    </xf>
    <xf numFmtId="0" fontId="2" fillId="0" borderId="36" xfId="0" applyFont="1" applyBorder="1" applyAlignment="1" applyProtection="1">
      <alignment horizontal="left" indent="1"/>
    </xf>
    <xf numFmtId="0" fontId="2" fillId="0" borderId="37" xfId="0" applyFont="1" applyBorder="1" applyAlignment="1" applyProtection="1">
      <alignment horizontal="left" indent="1"/>
    </xf>
    <xf numFmtId="0" fontId="2" fillId="0" borderId="73" xfId="0" applyFont="1" applyBorder="1" applyAlignment="1" applyProtection="1">
      <alignment horizontal="left" indent="1"/>
    </xf>
    <xf numFmtId="0" fontId="2" fillId="0" borderId="74" xfId="0" applyFont="1" applyBorder="1" applyAlignment="1" applyProtection="1">
      <alignment horizontal="left" indent="1"/>
    </xf>
    <xf numFmtId="0" fontId="6" fillId="0" borderId="46" xfId="2" applyFont="1" applyFill="1" applyBorder="1" applyAlignment="1" applyProtection="1">
      <alignment horizontal="left" vertical="center"/>
    </xf>
    <xf numFmtId="0" fontId="6" fillId="0" borderId="100" xfId="2" applyFont="1" applyFill="1" applyBorder="1" applyAlignment="1" applyProtection="1">
      <alignment horizontal="left" vertical="center"/>
    </xf>
    <xf numFmtId="0" fontId="12" fillId="12" borderId="1" xfId="0" applyFont="1" applyFill="1" applyBorder="1" applyAlignment="1" applyProtection="1">
      <alignment horizontal="center" vertical="center" wrapText="1"/>
    </xf>
    <xf numFmtId="0" fontId="25" fillId="4" borderId="31" xfId="0" applyFont="1" applyFill="1" applyBorder="1" applyAlignment="1" applyProtection="1">
      <alignment horizontal="center" vertical="center"/>
    </xf>
    <xf numFmtId="0" fontId="25" fillId="4" borderId="15" xfId="0" applyFont="1" applyFill="1" applyBorder="1" applyAlignment="1" applyProtection="1">
      <alignment horizontal="center" vertical="center"/>
    </xf>
    <xf numFmtId="0" fontId="25" fillId="4" borderId="30" xfId="0" applyFont="1" applyFill="1" applyBorder="1" applyAlignment="1" applyProtection="1">
      <alignment horizontal="center" vertical="center"/>
    </xf>
    <xf numFmtId="49" fontId="12" fillId="5" borderId="32" xfId="2" applyNumberFormat="1" applyFont="1" applyFill="1" applyBorder="1" applyAlignment="1" applyProtection="1">
      <alignment horizontal="center" vertical="center" wrapText="1"/>
    </xf>
    <xf numFmtId="49" fontId="12" fillId="5" borderId="33" xfId="2" applyNumberFormat="1" applyFont="1" applyFill="1" applyBorder="1" applyAlignment="1" applyProtection="1">
      <alignment horizontal="center" vertical="center" wrapText="1"/>
    </xf>
    <xf numFmtId="49" fontId="12" fillId="5" borderId="34" xfId="2" applyNumberFormat="1" applyFont="1" applyFill="1" applyBorder="1" applyAlignment="1" applyProtection="1">
      <alignment horizontal="center" vertical="center" wrapText="1"/>
    </xf>
    <xf numFmtId="0" fontId="6" fillId="0" borderId="47" xfId="2" applyFont="1" applyFill="1" applyBorder="1" applyAlignment="1" applyProtection="1">
      <alignment horizontal="left" vertical="center"/>
    </xf>
    <xf numFmtId="0" fontId="6" fillId="0" borderId="62" xfId="2" applyFont="1" applyFill="1" applyBorder="1" applyAlignment="1" applyProtection="1">
      <alignment horizontal="left" vertical="center"/>
    </xf>
    <xf numFmtId="0" fontId="6" fillId="0" borderId="63" xfId="2" applyFont="1" applyFill="1" applyBorder="1" applyAlignment="1" applyProtection="1">
      <alignment horizontal="left" vertical="center"/>
    </xf>
    <xf numFmtId="0" fontId="2" fillId="0" borderId="3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73" xfId="0" applyFont="1" applyBorder="1" applyAlignment="1" applyProtection="1">
      <alignment horizontal="left" vertical="center"/>
    </xf>
    <xf numFmtId="0" fontId="2" fillId="0" borderId="97" xfId="0" applyFont="1" applyBorder="1" applyAlignment="1" applyProtection="1">
      <alignment horizontal="left" vertical="center"/>
    </xf>
    <xf numFmtId="0" fontId="2" fillId="0" borderId="79" xfId="0" applyFont="1" applyBorder="1" applyAlignment="1" applyProtection="1">
      <alignment horizontal="left" vertical="center"/>
    </xf>
    <xf numFmtId="0" fontId="2" fillId="0" borderId="98" xfId="0" applyFont="1" applyBorder="1" applyAlignment="1" applyProtection="1">
      <alignment horizontal="left" vertical="center"/>
    </xf>
    <xf numFmtId="0" fontId="2" fillId="0" borderId="82" xfId="0" applyFont="1" applyBorder="1" applyAlignment="1" applyProtection="1">
      <alignment horizontal="left" vertical="center"/>
    </xf>
    <xf numFmtId="0" fontId="2" fillId="0" borderId="99" xfId="0" applyFont="1" applyBorder="1" applyAlignment="1" applyProtection="1">
      <alignment horizontal="left" vertical="center"/>
    </xf>
    <xf numFmtId="0" fontId="8" fillId="5" borderId="1" xfId="6" applyFont="1" applyFill="1" applyBorder="1" applyAlignment="1" applyProtection="1">
      <alignment horizontal="center" vertical="center" wrapText="1"/>
    </xf>
    <xf numFmtId="0" fontId="12" fillId="0" borderId="0" xfId="0" applyFont="1" applyBorder="1" applyAlignment="1" applyProtection="1">
      <alignment horizontal="left" wrapText="1"/>
    </xf>
    <xf numFmtId="49" fontId="14" fillId="4" borderId="19" xfId="2" applyNumberFormat="1" applyFont="1" applyFill="1" applyBorder="1" applyAlignment="1" applyProtection="1">
      <alignment horizontal="center" vertical="center" wrapText="1"/>
    </xf>
    <xf numFmtId="49" fontId="14" fillId="4" borderId="1" xfId="2" applyNumberFormat="1" applyFont="1" applyFill="1" applyBorder="1" applyAlignment="1" applyProtection="1">
      <alignment horizontal="center" vertical="center" wrapText="1"/>
    </xf>
    <xf numFmtId="49" fontId="14" fillId="14" borderId="19" xfId="2" applyNumberFormat="1" applyFont="1" applyFill="1" applyBorder="1" applyAlignment="1" applyProtection="1">
      <alignment horizontal="center" vertical="center" wrapText="1"/>
    </xf>
    <xf numFmtId="49" fontId="14" fillId="14" borderId="1" xfId="2" applyNumberFormat="1" applyFont="1" applyFill="1" applyBorder="1" applyAlignment="1" applyProtection="1">
      <alignment horizontal="center" vertical="center" wrapText="1"/>
    </xf>
    <xf numFmtId="49" fontId="8" fillId="4" borderId="1" xfId="2" applyNumberFormat="1" applyFont="1" applyFill="1" applyBorder="1" applyAlignment="1" applyProtection="1">
      <alignment horizontal="center" vertical="center" wrapText="1"/>
    </xf>
    <xf numFmtId="49" fontId="8" fillId="15" borderId="1" xfId="2"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49" fontId="14" fillId="14" borderId="1" xfId="2" applyNumberFormat="1" applyFont="1" applyFill="1" applyBorder="1" applyAlignment="1" applyProtection="1">
      <alignment horizontal="center" vertical="center"/>
    </xf>
    <xf numFmtId="49" fontId="8" fillId="20" borderId="19" xfId="2" applyNumberFormat="1" applyFont="1" applyFill="1" applyBorder="1" applyAlignment="1" applyProtection="1">
      <alignment horizontal="center" vertical="center" wrapText="1"/>
    </xf>
    <xf numFmtId="49" fontId="8" fillId="20" borderId="23" xfId="2" applyNumberFormat="1" applyFont="1" applyFill="1" applyBorder="1" applyAlignment="1" applyProtection="1">
      <alignment horizontal="center" vertical="center" wrapText="1"/>
    </xf>
    <xf numFmtId="165" fontId="8" fillId="0" borderId="106" xfId="5" applyNumberFormat="1" applyFont="1" applyFill="1" applyBorder="1" applyAlignment="1" applyProtection="1">
      <alignment horizontal="right"/>
    </xf>
    <xf numFmtId="49" fontId="8" fillId="19" borderId="19" xfId="0" applyNumberFormat="1" applyFont="1" applyFill="1" applyBorder="1" applyAlignment="1" applyProtection="1">
      <alignment horizontal="center" vertical="center" wrapText="1"/>
    </xf>
    <xf numFmtId="49" fontId="8" fillId="19" borderId="23" xfId="0" applyNumberFormat="1" applyFont="1" applyFill="1" applyBorder="1" applyAlignment="1" applyProtection="1">
      <alignment horizontal="center" vertical="center" wrapText="1"/>
    </xf>
    <xf numFmtId="0" fontId="33" fillId="0" borderId="0" xfId="9" applyProtection="1"/>
    <xf numFmtId="0" fontId="33" fillId="0" borderId="0" xfId="9" applyAlignment="1" applyProtection="1">
      <alignment vertical="center"/>
    </xf>
    <xf numFmtId="0" fontId="33" fillId="0" borderId="0" xfId="9" applyBorder="1" applyProtection="1"/>
    <xf numFmtId="167" fontId="39" fillId="0" borderId="114" xfId="1" applyNumberFormat="1" applyFont="1" applyFill="1" applyBorder="1" applyAlignment="1" applyProtection="1">
      <alignment vertical="center"/>
    </xf>
    <xf numFmtId="0" fontId="33" fillId="0" borderId="0" xfId="9" applyBorder="1" applyAlignment="1" applyProtection="1">
      <alignment vertical="center"/>
    </xf>
    <xf numFmtId="167" fontId="39" fillId="0" borderId="117" xfId="1" applyNumberFormat="1" applyFont="1" applyFill="1" applyBorder="1" applyAlignment="1" applyProtection="1">
      <alignment vertical="center"/>
    </xf>
    <xf numFmtId="167" fontId="39" fillId="0" borderId="118" xfId="1" applyNumberFormat="1" applyFont="1" applyFill="1" applyBorder="1" applyAlignment="1" applyProtection="1">
      <alignment vertical="center"/>
    </xf>
    <xf numFmtId="167" fontId="40" fillId="0" borderId="121" xfId="1" applyNumberFormat="1" applyFont="1" applyFill="1" applyBorder="1" applyAlignment="1" applyProtection="1">
      <alignment vertical="center"/>
    </xf>
    <xf numFmtId="167" fontId="40" fillId="0" borderId="114" xfId="1" applyNumberFormat="1" applyFont="1" applyFill="1" applyBorder="1" applyAlignment="1" applyProtection="1">
      <alignment vertical="center"/>
    </xf>
    <xf numFmtId="167" fontId="40" fillId="0" borderId="124" xfId="1" applyNumberFormat="1" applyFont="1" applyFill="1" applyBorder="1" applyAlignment="1" applyProtection="1">
      <alignment vertical="center"/>
    </xf>
    <xf numFmtId="167" fontId="40" fillId="0" borderId="125" xfId="1" applyNumberFormat="1" applyFont="1" applyFill="1" applyBorder="1" applyAlignment="1" applyProtection="1">
      <alignment vertical="center"/>
    </xf>
    <xf numFmtId="43" fontId="40" fillId="0" borderId="121" xfId="1" applyFont="1" applyFill="1" applyBorder="1" applyAlignment="1" applyProtection="1">
      <alignment horizontal="right" vertical="center"/>
    </xf>
    <xf numFmtId="43" fontId="40" fillId="0" borderId="118" xfId="1" applyFont="1" applyFill="1" applyBorder="1" applyAlignment="1" applyProtection="1">
      <alignment horizontal="right" vertical="center"/>
    </xf>
    <xf numFmtId="10" fontId="40" fillId="0" borderId="121" xfId="8" applyNumberFormat="1" applyFont="1" applyFill="1" applyBorder="1" applyAlignment="1" applyProtection="1">
      <alignment horizontal="right" vertical="center"/>
    </xf>
    <xf numFmtId="10" fontId="40" fillId="0" borderId="114" xfId="8" applyNumberFormat="1" applyFont="1" applyFill="1" applyBorder="1" applyAlignment="1" applyProtection="1">
      <alignment vertical="center"/>
    </xf>
    <xf numFmtId="10" fontId="40" fillId="0" borderId="121" xfId="8" applyNumberFormat="1" applyFont="1" applyFill="1" applyBorder="1" applyAlignment="1" applyProtection="1">
      <alignment vertical="center"/>
    </xf>
    <xf numFmtId="10" fontId="40" fillId="0" borderId="124" xfId="8" applyNumberFormat="1" applyFont="1" applyFill="1" applyBorder="1" applyAlignment="1" applyProtection="1">
      <alignment vertical="center"/>
    </xf>
    <xf numFmtId="0" fontId="33" fillId="0" borderId="0" xfId="9"/>
    <xf numFmtId="0" fontId="33" fillId="0" borderId="0" xfId="9" applyAlignment="1" applyProtection="1">
      <alignment horizontal="center"/>
    </xf>
    <xf numFmtId="0" fontId="2" fillId="0" borderId="0" xfId="9" applyFont="1" applyProtection="1"/>
    <xf numFmtId="5" fontId="33" fillId="0" borderId="0" xfId="9" applyNumberFormat="1" applyProtection="1"/>
    <xf numFmtId="0" fontId="34" fillId="0" borderId="0" xfId="0" applyFont="1" applyBorder="1" applyAlignment="1" applyProtection="1">
      <alignment horizontal="center" wrapText="1"/>
    </xf>
    <xf numFmtId="0" fontId="35" fillId="0" borderId="0" xfId="0" applyFont="1" applyBorder="1" applyAlignment="1" applyProtection="1">
      <alignment horizontal="center"/>
    </xf>
    <xf numFmtId="0" fontId="36" fillId="0" borderId="0" xfId="0" applyFont="1" applyBorder="1" applyAlignment="1" applyProtection="1">
      <alignment horizontal="center" vertical="center"/>
    </xf>
    <xf numFmtId="0" fontId="37" fillId="2" borderId="107" xfId="0" applyFont="1" applyFill="1" applyBorder="1" applyAlignment="1" applyProtection="1">
      <alignment horizontal="center" vertical="center"/>
    </xf>
    <xf numFmtId="0" fontId="37" fillId="2" borderId="108" xfId="0" applyFont="1" applyFill="1" applyBorder="1" applyAlignment="1" applyProtection="1">
      <alignment horizontal="center" vertical="center"/>
    </xf>
    <xf numFmtId="0" fontId="37" fillId="2" borderId="109" xfId="0" applyFont="1" applyFill="1" applyBorder="1" applyAlignment="1" applyProtection="1">
      <alignment horizontal="center" vertical="center"/>
    </xf>
    <xf numFmtId="0" fontId="37" fillId="2" borderId="110" xfId="0" quotePrefix="1" applyFont="1" applyFill="1" applyBorder="1" applyAlignment="1" applyProtection="1">
      <alignment horizontal="center" vertical="center" wrapText="1"/>
    </xf>
    <xf numFmtId="0" fontId="37" fillId="13" borderId="110" xfId="0" quotePrefix="1"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0" fillId="0" borderId="0" xfId="0" applyBorder="1" applyProtection="1"/>
    <xf numFmtId="0" fontId="39" fillId="0" borderId="111" xfId="0" applyFont="1" applyFill="1" applyBorder="1" applyAlignment="1" applyProtection="1">
      <alignment horizontal="center" vertical="center"/>
    </xf>
    <xf numFmtId="0" fontId="39" fillId="0" borderId="112" xfId="0" applyFont="1" applyFill="1" applyBorder="1" applyAlignment="1" applyProtection="1">
      <alignment horizontal="left" vertical="center" wrapText="1"/>
    </xf>
    <xf numFmtId="0" fontId="39" fillId="0" borderId="113" xfId="0" applyFont="1" applyFill="1" applyBorder="1" applyAlignment="1" applyProtection="1">
      <alignment horizontal="left" vertical="center" wrapText="1"/>
    </xf>
    <xf numFmtId="0" fontId="40" fillId="0" borderId="114" xfId="0" applyFont="1" applyFill="1" applyBorder="1" applyAlignment="1" applyProtection="1">
      <alignment horizontal="center" vertical="center" wrapText="1"/>
    </xf>
    <xf numFmtId="10" fontId="40" fillId="0" borderId="114" xfId="0" applyNumberFormat="1" applyFont="1" applyFill="1" applyBorder="1" applyAlignment="1" applyProtection="1">
      <alignment vertical="center"/>
    </xf>
    <xf numFmtId="0" fontId="0" fillId="0" borderId="0" xfId="0" applyBorder="1" applyAlignment="1" applyProtection="1">
      <alignment vertical="center"/>
    </xf>
    <xf numFmtId="0" fontId="39" fillId="0" borderId="115" xfId="0" applyFont="1" applyFill="1" applyBorder="1" applyAlignment="1" applyProtection="1">
      <alignment horizontal="center" vertical="center"/>
    </xf>
    <xf numFmtId="0" fontId="39" fillId="0" borderId="116" xfId="0" applyFont="1" applyFill="1" applyBorder="1" applyAlignment="1" applyProtection="1">
      <alignment horizontal="left" vertical="center" wrapText="1"/>
    </xf>
    <xf numFmtId="0" fontId="40" fillId="0" borderId="117" xfId="0" applyFont="1" applyFill="1" applyBorder="1" applyAlignment="1" applyProtection="1">
      <alignment horizontal="center" vertical="center"/>
    </xf>
    <xf numFmtId="0" fontId="39" fillId="0" borderId="119" xfId="0" quotePrefix="1" applyFont="1" applyFill="1" applyBorder="1" applyAlignment="1" applyProtection="1">
      <alignment horizontal="center" vertical="center"/>
    </xf>
    <xf numFmtId="0" fontId="39" fillId="0" borderId="120" xfId="0" applyFont="1" applyFill="1" applyBorder="1" applyAlignment="1" applyProtection="1">
      <alignment horizontal="left" vertical="center"/>
    </xf>
    <xf numFmtId="0" fontId="40" fillId="0" borderId="121" xfId="0" applyFont="1" applyFill="1" applyBorder="1" applyAlignment="1" applyProtection="1">
      <alignment horizontal="center" vertical="center"/>
    </xf>
    <xf numFmtId="0" fontId="39" fillId="0" borderId="119" xfId="0" applyFont="1" applyFill="1" applyBorder="1" applyAlignment="1" applyProtection="1">
      <alignment horizontal="center" vertical="center"/>
    </xf>
    <xf numFmtId="0" fontId="39" fillId="0" borderId="122" xfId="0" applyFont="1" applyFill="1" applyBorder="1" applyAlignment="1" applyProtection="1">
      <alignment horizontal="center" vertical="center"/>
    </xf>
    <xf numFmtId="0" fontId="39" fillId="0" borderId="16" xfId="0" quotePrefix="1" applyFont="1" applyFill="1" applyBorder="1" applyAlignment="1" applyProtection="1">
      <alignment horizontal="center" vertical="center"/>
    </xf>
    <xf numFmtId="0" fontId="39" fillId="0" borderId="123" xfId="0" applyFont="1" applyFill="1" applyBorder="1" applyAlignment="1" applyProtection="1">
      <alignment horizontal="left" vertical="center"/>
    </xf>
    <xf numFmtId="0" fontId="40" fillId="0" borderId="124" xfId="0" applyFont="1" applyFill="1" applyBorder="1" applyAlignment="1" applyProtection="1">
      <alignment horizontal="center" vertical="center"/>
    </xf>
    <xf numFmtId="10" fontId="40" fillId="0" borderId="125" xfId="0" applyNumberFormat="1" applyFont="1" applyFill="1" applyBorder="1" applyAlignment="1" applyProtection="1">
      <alignment vertical="center"/>
    </xf>
    <xf numFmtId="0" fontId="39" fillId="0" borderId="16" xfId="0" applyFont="1" applyFill="1" applyBorder="1" applyAlignment="1" applyProtection="1">
      <alignment horizontal="left" vertical="center"/>
    </xf>
    <xf numFmtId="5" fontId="40" fillId="0" borderId="124" xfId="0" applyNumberFormat="1" applyFont="1" applyFill="1" applyBorder="1" applyAlignment="1" applyProtection="1">
      <alignment horizontal="center" vertical="center"/>
    </xf>
    <xf numFmtId="5" fontId="40" fillId="0" borderId="124" xfId="0" applyNumberFormat="1" applyFont="1" applyFill="1" applyBorder="1" applyAlignment="1" applyProtection="1">
      <alignment vertical="center"/>
    </xf>
    <xf numFmtId="10" fontId="40" fillId="0" borderId="124" xfId="0" applyNumberFormat="1" applyFont="1" applyFill="1" applyBorder="1" applyAlignment="1" applyProtection="1">
      <alignment vertical="center"/>
    </xf>
    <xf numFmtId="0" fontId="39" fillId="0" borderId="112" xfId="0" applyFont="1" applyFill="1" applyBorder="1" applyAlignment="1" applyProtection="1">
      <alignment horizontal="left" vertical="center"/>
    </xf>
    <xf numFmtId="0" fontId="40" fillId="0" borderId="126" xfId="0" applyFont="1" applyFill="1" applyBorder="1" applyAlignment="1" applyProtection="1">
      <alignment vertical="center"/>
    </xf>
    <xf numFmtId="0" fontId="40" fillId="0" borderId="127" xfId="0" applyFont="1" applyFill="1" applyBorder="1" applyAlignment="1" applyProtection="1">
      <alignment horizontal="center" vertical="center"/>
    </xf>
    <xf numFmtId="5" fontId="40" fillId="0" borderId="127" xfId="0" applyNumberFormat="1" applyFont="1" applyFill="1" applyBorder="1" applyAlignment="1" applyProtection="1">
      <alignment vertical="center"/>
    </xf>
    <xf numFmtId="5" fontId="40" fillId="0" borderId="114" xfId="0" applyNumberFormat="1" applyFont="1" applyFill="1" applyBorder="1" applyAlignment="1" applyProtection="1">
      <alignment vertical="center"/>
    </xf>
    <xf numFmtId="0" fontId="39" fillId="4" borderId="111" xfId="0" applyFont="1" applyFill="1" applyBorder="1" applyAlignment="1" applyProtection="1">
      <alignment horizontal="center" vertical="center"/>
    </xf>
    <xf numFmtId="0" fontId="37" fillId="4" borderId="128" xfId="0" applyFont="1" applyFill="1" applyBorder="1" applyAlignment="1" applyProtection="1">
      <alignment horizontal="center" vertical="center"/>
    </xf>
    <xf numFmtId="0" fontId="37" fillId="4" borderId="120" xfId="0" applyFont="1" applyFill="1" applyBorder="1" applyAlignment="1" applyProtection="1">
      <alignment horizontal="left" vertical="center"/>
    </xf>
    <xf numFmtId="0" fontId="40" fillId="4" borderId="121" xfId="0" applyFont="1" applyFill="1" applyBorder="1" applyAlignment="1" applyProtection="1">
      <alignment horizontal="center" vertical="center"/>
    </xf>
    <xf numFmtId="5" fontId="37" fillId="4" borderId="121" xfId="0" applyNumberFormat="1" applyFont="1" applyFill="1" applyBorder="1" applyAlignment="1" applyProtection="1">
      <alignment vertical="center"/>
    </xf>
    <xf numFmtId="5" fontId="37" fillId="4" borderId="114" xfId="0" applyNumberFormat="1" applyFont="1" applyFill="1" applyBorder="1" applyAlignment="1" applyProtection="1">
      <alignment vertical="center"/>
    </xf>
    <xf numFmtId="10" fontId="37" fillId="4" borderId="114" xfId="0" applyNumberFormat="1" applyFont="1" applyFill="1" applyBorder="1" applyAlignment="1" applyProtection="1">
      <alignment vertical="center"/>
    </xf>
    <xf numFmtId="0" fontId="39" fillId="0" borderId="16" xfId="0" applyFont="1" applyFill="1" applyBorder="1" applyAlignment="1" applyProtection="1">
      <alignment horizontal="center" vertical="center"/>
    </xf>
    <xf numFmtId="0" fontId="39" fillId="0" borderId="129"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40" fillId="0" borderId="126" xfId="0" applyFont="1" applyFill="1" applyBorder="1" applyAlignment="1" applyProtection="1">
      <alignment horizontal="left" vertical="center"/>
    </xf>
    <xf numFmtId="5" fontId="40" fillId="0" borderId="130" xfId="0" applyNumberFormat="1" applyFont="1" applyFill="1" applyBorder="1" applyAlignment="1" applyProtection="1">
      <alignment vertical="center"/>
    </xf>
    <xf numFmtId="0" fontId="39" fillId="0" borderId="119" xfId="0" applyFont="1" applyFill="1" applyBorder="1" applyAlignment="1" applyProtection="1">
      <alignment horizontal="left" vertical="center"/>
    </xf>
    <xf numFmtId="0" fontId="40" fillId="0" borderId="120" xfId="0" applyFont="1" applyFill="1" applyBorder="1" applyAlignment="1" applyProtection="1">
      <alignment horizontal="left" vertical="center"/>
    </xf>
    <xf numFmtId="5" fontId="40" fillId="0" borderId="121" xfId="0" applyNumberFormat="1" applyFont="1" applyFill="1" applyBorder="1" applyAlignment="1" applyProtection="1">
      <alignment vertical="center"/>
    </xf>
    <xf numFmtId="0" fontId="42" fillId="0" borderId="120" xfId="0" applyFont="1" applyFill="1" applyBorder="1" applyAlignment="1" applyProtection="1">
      <alignment horizontal="left" vertical="center"/>
    </xf>
    <xf numFmtId="5" fontId="40" fillId="0" borderId="125" xfId="0" applyNumberFormat="1" applyFont="1" applyFill="1" applyBorder="1" applyAlignment="1" applyProtection="1">
      <alignment vertical="center"/>
    </xf>
    <xf numFmtId="0" fontId="39" fillId="0" borderId="112" xfId="0" applyFont="1" applyFill="1" applyBorder="1" applyAlignment="1" applyProtection="1">
      <alignment vertical="center"/>
    </xf>
    <xf numFmtId="0" fontId="39" fillId="0" borderId="113" xfId="0" applyFont="1" applyFill="1" applyBorder="1" applyAlignment="1" applyProtection="1">
      <alignment horizontal="left" vertical="center"/>
    </xf>
    <xf numFmtId="0" fontId="40" fillId="0" borderId="114" xfId="0" applyFont="1" applyFill="1" applyBorder="1" applyAlignment="1" applyProtection="1">
      <alignment horizontal="center" vertical="center"/>
    </xf>
    <xf numFmtId="5" fontId="40" fillId="0" borderId="131" xfId="0" applyNumberFormat="1" applyFont="1" applyFill="1" applyBorder="1" applyAlignment="1" applyProtection="1">
      <alignment vertical="center"/>
    </xf>
    <xf numFmtId="0" fontId="39" fillId="4" borderId="132" xfId="0" applyFont="1" applyFill="1" applyBorder="1" applyAlignment="1" applyProtection="1">
      <alignment horizontal="center" vertical="center"/>
    </xf>
    <xf numFmtId="0" fontId="37" fillId="4" borderId="112" xfId="0" applyFont="1" applyFill="1" applyBorder="1" applyAlignment="1" applyProtection="1">
      <alignment horizontal="center" vertical="center"/>
    </xf>
    <xf numFmtId="0" fontId="37" fillId="4" borderId="113" xfId="0" applyFont="1" applyFill="1" applyBorder="1" applyAlignment="1" applyProtection="1">
      <alignment vertical="center"/>
    </xf>
    <xf numFmtId="0" fontId="40" fillId="4" borderId="125" xfId="0" applyFont="1" applyFill="1" applyBorder="1" applyAlignment="1" applyProtection="1">
      <alignment horizontal="center" vertical="center"/>
    </xf>
    <xf numFmtId="5" fontId="37" fillId="4" borderId="125" xfId="0" applyNumberFormat="1" applyFont="1" applyFill="1" applyBorder="1" applyAlignment="1" applyProtection="1">
      <alignment vertical="center"/>
    </xf>
    <xf numFmtId="0" fontId="37" fillId="4" borderId="133" xfId="0" applyFont="1" applyFill="1" applyBorder="1" applyAlignment="1" applyProtection="1">
      <alignment horizontal="center" vertical="center"/>
    </xf>
    <xf numFmtId="0" fontId="37" fillId="4" borderId="18" xfId="0" quotePrefix="1" applyFont="1" applyFill="1" applyBorder="1" applyAlignment="1" applyProtection="1">
      <alignment horizontal="left" vertical="center"/>
    </xf>
    <xf numFmtId="0" fontId="37" fillId="4" borderId="134" xfId="0" applyFont="1" applyFill="1" applyBorder="1" applyAlignment="1" applyProtection="1">
      <alignment horizontal="left" vertical="center"/>
    </xf>
    <xf numFmtId="5" fontId="37" fillId="4" borderId="135" xfId="0" applyNumberFormat="1" applyFont="1" applyFill="1" applyBorder="1" applyAlignment="1" applyProtection="1">
      <alignment vertical="center"/>
    </xf>
    <xf numFmtId="10" fontId="37" fillId="4" borderId="124" xfId="0" applyNumberFormat="1" applyFont="1" applyFill="1" applyBorder="1" applyAlignment="1" applyProtection="1">
      <alignment vertical="center"/>
    </xf>
    <xf numFmtId="0" fontId="37" fillId="4" borderId="129" xfId="0" applyFont="1" applyFill="1" applyBorder="1" applyAlignment="1" applyProtection="1">
      <alignment horizontal="center" vertical="center"/>
    </xf>
    <xf numFmtId="0" fontId="37" fillId="4" borderId="28" xfId="0" quotePrefix="1" applyFont="1" applyFill="1" applyBorder="1" applyAlignment="1" applyProtection="1">
      <alignment horizontal="left" vertical="center" wrapText="1"/>
    </xf>
    <xf numFmtId="0" fontId="37" fillId="4" borderId="136" xfId="0" applyFont="1" applyFill="1" applyBorder="1" applyAlignment="1" applyProtection="1">
      <alignment horizontal="left" vertical="center" wrapText="1"/>
    </xf>
    <xf numFmtId="0" fontId="40" fillId="4" borderId="127" xfId="0" applyFont="1" applyFill="1" applyBorder="1" applyAlignment="1" applyProtection="1">
      <alignment horizontal="center" vertical="center" wrapText="1"/>
    </xf>
    <xf numFmtId="5" fontId="37" fillId="4" borderId="130" xfId="0" applyNumberFormat="1" applyFont="1" applyFill="1" applyBorder="1" applyAlignment="1" applyProtection="1">
      <alignment vertical="center"/>
    </xf>
    <xf numFmtId="5" fontId="37" fillId="4" borderId="131" xfId="0" applyNumberFormat="1" applyFont="1" applyFill="1" applyBorder="1" applyAlignment="1" applyProtection="1">
      <alignment vertical="center"/>
    </xf>
    <xf numFmtId="10" fontId="37" fillId="4" borderId="131" xfId="0" applyNumberFormat="1" applyFont="1" applyFill="1" applyBorder="1" applyAlignment="1" applyProtection="1">
      <alignment vertical="center"/>
    </xf>
    <xf numFmtId="0" fontId="39" fillId="0" borderId="119" xfId="0" quotePrefix="1" applyFont="1" applyFill="1" applyBorder="1" applyAlignment="1" applyProtection="1">
      <alignment horizontal="center" vertical="center" wrapText="1"/>
    </xf>
    <xf numFmtId="0" fontId="39" fillId="0" borderId="120" xfId="0" applyFont="1" applyFill="1" applyBorder="1" applyAlignment="1" applyProtection="1">
      <alignment horizontal="left" vertical="center" wrapText="1"/>
    </xf>
    <xf numFmtId="5" fontId="40" fillId="0" borderId="118" xfId="0" applyNumberFormat="1" applyFont="1" applyFill="1" applyBorder="1" applyAlignment="1" applyProtection="1">
      <alignment vertical="center"/>
    </xf>
    <xf numFmtId="0" fontId="37" fillId="13" borderId="137" xfId="0" applyFont="1" applyFill="1" applyBorder="1" applyAlignment="1" applyProtection="1">
      <alignment horizontal="center" vertical="center"/>
    </xf>
    <xf numFmtId="0" fontId="37" fillId="13" borderId="138" xfId="0" applyFont="1" applyFill="1" applyBorder="1" applyAlignment="1" applyProtection="1">
      <alignment horizontal="left" vertical="center" wrapText="1"/>
    </xf>
    <xf numFmtId="0" fontId="37" fillId="13" borderId="139" xfId="0" applyFont="1" applyFill="1" applyBorder="1" applyAlignment="1" applyProtection="1">
      <alignment horizontal="left" vertical="center" wrapText="1"/>
    </xf>
    <xf numFmtId="0" fontId="40" fillId="4" borderId="127" xfId="0" applyFont="1" applyFill="1" applyBorder="1" applyAlignment="1" applyProtection="1">
      <alignment horizontal="center" vertical="center"/>
    </xf>
    <xf numFmtId="5" fontId="37" fillId="13" borderId="140" xfId="0" applyNumberFormat="1" applyFont="1" applyFill="1" applyBorder="1" applyAlignment="1" applyProtection="1">
      <alignment vertical="center"/>
    </xf>
    <xf numFmtId="10" fontId="38" fillId="13" borderId="140" xfId="0" applyNumberFormat="1" applyFont="1" applyFill="1" applyBorder="1" applyAlignment="1" applyProtection="1">
      <alignment vertical="center"/>
    </xf>
    <xf numFmtId="0" fontId="38" fillId="13" borderId="141" xfId="0" applyFont="1" applyFill="1" applyBorder="1" applyAlignment="1" applyProtection="1">
      <alignment vertical="center"/>
    </xf>
    <xf numFmtId="0" fontId="37" fillId="13" borderId="142" xfId="0" applyFont="1" applyFill="1" applyBorder="1" applyAlignment="1" applyProtection="1">
      <alignment horizontal="left" vertical="center" wrapText="1"/>
    </xf>
    <xf numFmtId="0" fontId="37" fillId="13" borderId="143" xfId="0" applyFont="1" applyFill="1" applyBorder="1" applyAlignment="1" applyProtection="1">
      <alignment horizontal="left" vertical="center" wrapText="1"/>
    </xf>
    <xf numFmtId="0" fontId="40" fillId="4" borderId="144" xfId="0" applyFont="1" applyFill="1" applyBorder="1" applyAlignment="1" applyProtection="1">
      <alignment horizontal="center" vertical="center"/>
    </xf>
    <xf numFmtId="5" fontId="37" fillId="13" borderId="144" xfId="0" applyNumberFormat="1" applyFont="1" applyFill="1" applyBorder="1" applyAlignment="1" applyProtection="1">
      <alignment vertical="center"/>
    </xf>
    <xf numFmtId="10" fontId="38" fillId="13" borderId="144" xfId="0" applyNumberFormat="1" applyFont="1" applyFill="1" applyBorder="1" applyAlignment="1" applyProtection="1">
      <alignment vertical="center"/>
    </xf>
    <xf numFmtId="0" fontId="38" fillId="17" borderId="0" xfId="0" applyFont="1" applyFill="1" applyBorder="1" applyAlignment="1" applyProtection="1">
      <alignment vertical="center"/>
    </xf>
    <xf numFmtId="0" fontId="37" fillId="17" borderId="0" xfId="0" applyFont="1" applyFill="1" applyBorder="1" applyAlignment="1" applyProtection="1">
      <alignment horizontal="left" vertical="center" wrapText="1"/>
    </xf>
    <xf numFmtId="0" fontId="40" fillId="17" borderId="0" xfId="0" applyFont="1" applyFill="1" applyBorder="1" applyAlignment="1" applyProtection="1">
      <alignment horizontal="center" vertical="center"/>
    </xf>
    <xf numFmtId="5" fontId="37" fillId="17" borderId="0" xfId="0" applyNumberFormat="1" applyFont="1" applyFill="1" applyBorder="1" applyAlignment="1" applyProtection="1">
      <alignment vertical="center"/>
    </xf>
    <xf numFmtId="10" fontId="38" fillId="17" borderId="0" xfId="0" applyNumberFormat="1" applyFont="1" applyFill="1" applyBorder="1" applyAlignment="1" applyProtection="1">
      <alignment vertical="center"/>
    </xf>
    <xf numFmtId="0" fontId="0" fillId="17" borderId="0" xfId="0" applyFill="1" applyBorder="1" applyAlignment="1" applyProtection="1">
      <alignment vertical="center"/>
    </xf>
    <xf numFmtId="0" fontId="37" fillId="4" borderId="145" xfId="0" applyFont="1" applyFill="1" applyBorder="1" applyAlignment="1" applyProtection="1">
      <alignment horizontal="center" vertical="center"/>
    </xf>
    <xf numFmtId="0" fontId="37" fillId="4" borderId="146" xfId="0" quotePrefix="1" applyFont="1" applyFill="1" applyBorder="1" applyAlignment="1" applyProtection="1">
      <alignment horizontal="left" vertical="center" wrapText="1"/>
    </xf>
    <xf numFmtId="0" fontId="37" fillId="4" borderId="147" xfId="0" applyFont="1" applyFill="1" applyBorder="1" applyAlignment="1" applyProtection="1">
      <alignment horizontal="left" vertical="center" wrapText="1"/>
    </xf>
    <xf numFmtId="0" fontId="40" fillId="4" borderId="148" xfId="0" applyFont="1" applyFill="1" applyBorder="1" applyAlignment="1" applyProtection="1">
      <alignment horizontal="center" vertical="center" wrapText="1"/>
    </xf>
    <xf numFmtId="5" fontId="37" fillId="4" borderId="148" xfId="0" applyNumberFormat="1" applyFont="1" applyFill="1" applyBorder="1" applyAlignment="1" applyProtection="1">
      <alignment vertical="center"/>
    </xf>
    <xf numFmtId="5" fontId="37" fillId="4" borderId="149" xfId="0" applyNumberFormat="1" applyFont="1" applyFill="1" applyBorder="1" applyAlignment="1" applyProtection="1">
      <alignment vertical="center"/>
    </xf>
    <xf numFmtId="10" fontId="38" fillId="4" borderId="149" xfId="0" applyNumberFormat="1" applyFont="1" applyFill="1" applyBorder="1" applyAlignment="1" applyProtection="1">
      <alignment vertical="center"/>
    </xf>
    <xf numFmtId="0" fontId="37" fillId="0" borderId="111" xfId="0" applyFont="1" applyFill="1" applyBorder="1" applyAlignment="1" applyProtection="1">
      <alignment horizontal="center" vertical="center"/>
    </xf>
    <xf numFmtId="5" fontId="40" fillId="17" borderId="121" xfId="0" applyNumberFormat="1" applyFont="1" applyFill="1" applyBorder="1" applyAlignment="1" applyProtection="1">
      <alignment vertical="center"/>
    </xf>
    <xf numFmtId="0" fontId="37" fillId="0" borderId="122" xfId="0" applyFont="1" applyFill="1" applyBorder="1" applyAlignment="1" applyProtection="1">
      <alignment horizontal="center" vertical="center"/>
    </xf>
    <xf numFmtId="0" fontId="39" fillId="0" borderId="16" xfId="0" quotePrefix="1" applyFont="1" applyFill="1" applyBorder="1" applyAlignment="1" applyProtection="1">
      <alignment horizontal="center" vertical="center" wrapText="1"/>
    </xf>
    <xf numFmtId="0" fontId="37" fillId="4" borderId="111" xfId="0" applyFont="1" applyFill="1" applyBorder="1" applyAlignment="1" applyProtection="1">
      <alignment horizontal="center" vertical="center" wrapText="1"/>
    </xf>
    <xf numFmtId="0" fontId="37" fillId="4" borderId="0" xfId="0" quotePrefix="1" applyFont="1" applyFill="1" applyBorder="1" applyAlignment="1" applyProtection="1">
      <alignment horizontal="left" vertical="center" wrapText="1"/>
    </xf>
    <xf numFmtId="0" fontId="37" fillId="4" borderId="126" xfId="0" applyFont="1" applyFill="1" applyBorder="1" applyAlignment="1" applyProtection="1">
      <alignment horizontal="left" vertical="center" wrapText="1"/>
    </xf>
    <xf numFmtId="5" fontId="37" fillId="4" borderId="127" xfId="0" applyNumberFormat="1" applyFont="1" applyFill="1" applyBorder="1" applyAlignment="1" applyProtection="1">
      <alignment vertical="center"/>
    </xf>
    <xf numFmtId="0" fontId="40" fillId="0" borderId="111" xfId="0" applyFont="1" applyFill="1" applyBorder="1" applyAlignment="1" applyProtection="1">
      <alignment vertical="center"/>
    </xf>
    <xf numFmtId="5" fontId="40" fillId="0" borderId="150" xfId="0" applyNumberFormat="1" applyFont="1" applyFill="1" applyBorder="1" applyAlignment="1" applyProtection="1">
      <alignment vertical="center"/>
    </xf>
    <xf numFmtId="10" fontId="40" fillId="0" borderId="150" xfId="0" applyNumberFormat="1" applyFont="1" applyFill="1" applyBorder="1" applyAlignment="1" applyProtection="1">
      <alignment vertical="center"/>
    </xf>
    <xf numFmtId="0" fontId="0" fillId="0" borderId="111" xfId="0" applyBorder="1" applyAlignment="1" applyProtection="1">
      <alignment vertical="center"/>
    </xf>
    <xf numFmtId="10" fontId="40" fillId="17" borderId="114" xfId="0" applyNumberFormat="1" applyFont="1" applyFill="1" applyBorder="1" applyAlignment="1" applyProtection="1">
      <alignment vertical="center"/>
    </xf>
    <xf numFmtId="0" fontId="37" fillId="13" borderId="133" xfId="0" applyFont="1" applyFill="1" applyBorder="1" applyAlignment="1" applyProtection="1">
      <alignment horizontal="center" vertical="center" wrapText="1"/>
    </xf>
    <xf numFmtId="0" fontId="37" fillId="13" borderId="18" xfId="0" quotePrefix="1" applyFont="1" applyFill="1" applyBorder="1" applyAlignment="1" applyProtection="1">
      <alignment horizontal="left" vertical="center" wrapText="1"/>
    </xf>
    <xf numFmtId="0" fontId="37" fillId="13" borderId="134" xfId="0" quotePrefix="1" applyFont="1" applyFill="1" applyBorder="1" applyAlignment="1" applyProtection="1">
      <alignment horizontal="left" vertical="center" wrapText="1"/>
    </xf>
    <xf numFmtId="5" fontId="37" fillId="13" borderId="135" xfId="0" applyNumberFormat="1" applyFont="1" applyFill="1" applyBorder="1" applyAlignment="1" applyProtection="1">
      <alignment horizontal="center" vertical="center"/>
    </xf>
    <xf numFmtId="5" fontId="37" fillId="13" borderId="135" xfId="0" applyNumberFormat="1" applyFont="1" applyFill="1" applyBorder="1" applyAlignment="1" applyProtection="1">
      <alignment vertical="center"/>
    </xf>
    <xf numFmtId="10" fontId="37" fillId="13" borderId="135" xfId="0" applyNumberFormat="1" applyFont="1" applyFill="1" applyBorder="1" applyAlignment="1" applyProtection="1">
      <alignment vertical="center"/>
    </xf>
    <xf numFmtId="0" fontId="39" fillId="0" borderId="28" xfId="0" applyFont="1" applyFill="1" applyBorder="1" applyAlignment="1" applyProtection="1">
      <alignment horizontal="center" vertical="center"/>
    </xf>
    <xf numFmtId="0" fontId="39" fillId="0" borderId="136" xfId="0" applyFont="1" applyFill="1" applyBorder="1" applyAlignment="1" applyProtection="1">
      <alignment horizontal="left" vertical="center"/>
    </xf>
    <xf numFmtId="0" fontId="40" fillId="0" borderId="130" xfId="0" applyFont="1" applyFill="1" applyBorder="1" applyAlignment="1" applyProtection="1">
      <alignment horizontal="center" vertical="center"/>
    </xf>
    <xf numFmtId="0" fontId="39" fillId="17" borderId="119" xfId="0" applyFont="1" applyFill="1" applyBorder="1" applyAlignment="1" applyProtection="1">
      <alignment horizontal="left" vertical="center"/>
    </xf>
    <xf numFmtId="0" fontId="0" fillId="0" borderId="120" xfId="0" applyBorder="1" applyAlignment="1" applyProtection="1">
      <alignment vertical="center"/>
    </xf>
    <xf numFmtId="0" fontId="39" fillId="17" borderId="120" xfId="0" applyFont="1" applyFill="1" applyBorder="1" applyAlignment="1" applyProtection="1">
      <alignment horizontal="left" vertical="center"/>
    </xf>
    <xf numFmtId="5" fontId="40" fillId="17" borderId="121" xfId="0" applyNumberFormat="1" applyFont="1" applyFill="1" applyBorder="1" applyAlignment="1" applyProtection="1">
      <alignment horizontal="center" vertical="center"/>
    </xf>
    <xf numFmtId="0" fontId="39" fillId="17" borderId="123" xfId="0" applyFont="1" applyFill="1" applyBorder="1" applyAlignment="1" applyProtection="1">
      <alignment horizontal="left" vertical="center"/>
    </xf>
    <xf numFmtId="5" fontId="40" fillId="17" borderId="124" xfId="0" applyNumberFormat="1" applyFont="1" applyFill="1" applyBorder="1" applyAlignment="1" applyProtection="1">
      <alignment horizontal="center" vertical="center"/>
    </xf>
    <xf numFmtId="6" fontId="0" fillId="0" borderId="0" xfId="0" applyNumberFormat="1" applyBorder="1" applyAlignment="1" applyProtection="1">
      <alignment vertical="center"/>
    </xf>
    <xf numFmtId="0" fontId="37" fillId="13" borderId="151" xfId="0" applyFont="1" applyFill="1" applyBorder="1" applyAlignment="1" applyProtection="1">
      <alignment horizontal="center" vertical="center" wrapText="1"/>
    </xf>
    <xf numFmtId="0" fontId="37" fillId="13" borderId="152" xfId="0" quotePrefix="1" applyFont="1" applyFill="1" applyBorder="1" applyAlignment="1" applyProtection="1">
      <alignment horizontal="left" vertical="center" wrapText="1"/>
    </xf>
    <xf numFmtId="0" fontId="37" fillId="13" borderId="153" xfId="0" quotePrefix="1" applyFont="1" applyFill="1" applyBorder="1" applyAlignment="1" applyProtection="1">
      <alignment horizontal="left" vertical="center" wrapText="1"/>
    </xf>
    <xf numFmtId="5" fontId="37" fillId="13" borderId="154" xfId="0" applyNumberFormat="1" applyFont="1" applyFill="1" applyBorder="1" applyAlignment="1" applyProtection="1">
      <alignment vertical="center"/>
    </xf>
    <xf numFmtId="10" fontId="37" fillId="13" borderId="154" xfId="0" applyNumberFormat="1" applyFont="1" applyFill="1" applyBorder="1" applyAlignment="1" applyProtection="1">
      <alignment vertical="center"/>
    </xf>
    <xf numFmtId="0" fontId="2" fillId="0" borderId="0" xfId="0" applyFont="1" applyAlignment="1" applyProtection="1">
      <alignment horizontal="right"/>
    </xf>
    <xf numFmtId="5" fontId="2" fillId="0" borderId="0" xfId="0" applyNumberFormat="1" applyFont="1" applyProtection="1"/>
    <xf numFmtId="10" fontId="43" fillId="0" borderId="0" xfId="0" applyNumberFormat="1" applyFont="1" applyBorder="1" applyAlignment="1" applyProtection="1">
      <alignment vertical="center"/>
    </xf>
    <xf numFmtId="0" fontId="0" fillId="0" borderId="0" xfId="0" applyAlignment="1" applyProtection="1">
      <alignment horizontal="right"/>
    </xf>
    <xf numFmtId="49" fontId="12" fillId="14" borderId="32" xfId="2" applyNumberFormat="1" applyFont="1" applyFill="1" applyBorder="1" applyAlignment="1" applyProtection="1">
      <alignment horizontal="center" vertical="center"/>
    </xf>
    <xf numFmtId="49" fontId="12" fillId="14" borderId="33" xfId="2" applyNumberFormat="1" applyFont="1" applyFill="1" applyBorder="1" applyAlignment="1" applyProtection="1">
      <alignment horizontal="center" vertical="center"/>
    </xf>
    <xf numFmtId="49" fontId="12" fillId="14" borderId="34" xfId="2" applyNumberFormat="1" applyFont="1" applyFill="1" applyBorder="1" applyAlignment="1" applyProtection="1">
      <alignment horizontal="center" vertical="center"/>
    </xf>
    <xf numFmtId="1" fontId="7" fillId="9" borderId="1" xfId="0" applyNumberFormat="1" applyFont="1" applyFill="1" applyBorder="1" applyAlignment="1" applyProtection="1">
      <alignment horizontal="center" vertical="center" wrapText="1"/>
    </xf>
    <xf numFmtId="0" fontId="2" fillId="0" borderId="39" xfId="0" applyFont="1" applyFill="1" applyBorder="1" applyAlignment="1" applyProtection="1">
      <alignment vertical="center"/>
    </xf>
    <xf numFmtId="0" fontId="2" fillId="0" borderId="155" xfId="0" applyFont="1" applyFill="1" applyBorder="1" applyAlignment="1" applyProtection="1">
      <alignment vertical="center"/>
    </xf>
    <xf numFmtId="6" fontId="2" fillId="0" borderId="92" xfId="0" applyNumberFormat="1" applyFont="1" applyFill="1" applyBorder="1" applyAlignment="1" applyProtection="1">
      <alignment vertical="center"/>
    </xf>
    <xf numFmtId="6" fontId="2" fillId="15" borderId="92" xfId="0" applyNumberFormat="1" applyFont="1" applyFill="1" applyBorder="1" applyAlignment="1" applyProtection="1">
      <alignment vertical="center"/>
    </xf>
    <xf numFmtId="6" fontId="2" fillId="5" borderId="92" xfId="0" applyNumberFormat="1" applyFont="1" applyFill="1" applyBorder="1" applyAlignment="1" applyProtection="1">
      <alignment vertical="center"/>
    </xf>
    <xf numFmtId="6" fontId="2" fillId="15" borderId="7" xfId="0" applyNumberFormat="1" applyFont="1" applyFill="1" applyBorder="1" applyAlignment="1" applyProtection="1">
      <alignment vertical="center"/>
    </xf>
    <xf numFmtId="6" fontId="2" fillId="15" borderId="13" xfId="0" applyNumberFormat="1" applyFont="1" applyFill="1" applyBorder="1" applyAlignment="1" applyProtection="1">
      <alignment vertical="center"/>
    </xf>
    <xf numFmtId="0" fontId="2" fillId="0" borderId="15" xfId="0" applyFont="1" applyBorder="1" applyAlignment="1" applyProtection="1">
      <alignment horizontal="left" vertical="center"/>
    </xf>
    <xf numFmtId="0" fontId="15" fillId="11" borderId="17" xfId="0" applyFont="1" applyFill="1" applyBorder="1" applyAlignment="1" applyProtection="1">
      <alignment horizontal="center" vertical="center" wrapText="1"/>
    </xf>
    <xf numFmtId="0" fontId="44" fillId="0" borderId="0" xfId="0" applyFont="1" applyAlignment="1" applyProtection="1">
      <alignment horizontal="left" vertical="center" wrapText="1"/>
    </xf>
    <xf numFmtId="0" fontId="44" fillId="0" borderId="0" xfId="0" applyFont="1" applyAlignment="1" applyProtection="1">
      <alignment vertical="center" wrapText="1"/>
    </xf>
    <xf numFmtId="0" fontId="2" fillId="0" borderId="0" xfId="9" applyFont="1" applyAlignment="1" applyProtection="1">
      <alignment horizontal="center" vertical="center"/>
    </xf>
    <xf numFmtId="0" fontId="2" fillId="0" borderId="0" xfId="9" applyFont="1" applyFill="1" applyAlignment="1" applyProtection="1">
      <alignment horizontal="center" vertical="center"/>
    </xf>
    <xf numFmtId="9" fontId="7" fillId="13" borderId="1" xfId="8" applyFont="1" applyFill="1" applyBorder="1" applyAlignment="1" applyProtection="1">
      <alignment horizontal="center" vertical="center"/>
    </xf>
    <xf numFmtId="9" fontId="7" fillId="13" borderId="1" xfId="9" applyNumberFormat="1" applyFont="1" applyFill="1" applyBorder="1" applyAlignment="1" applyProtection="1">
      <alignment horizontal="center" vertical="center"/>
    </xf>
    <xf numFmtId="9" fontId="7" fillId="13" borderId="31" xfId="9" applyNumberFormat="1" applyFont="1" applyFill="1" applyBorder="1" applyAlignment="1" applyProtection="1">
      <alignment horizontal="center" vertical="center"/>
    </xf>
    <xf numFmtId="9" fontId="7" fillId="13" borderId="30" xfId="9" applyNumberFormat="1" applyFont="1" applyFill="1" applyBorder="1" applyAlignment="1" applyProtection="1">
      <alignment horizontal="center" vertical="center"/>
    </xf>
    <xf numFmtId="167" fontId="7" fillId="13" borderId="1" xfId="1" applyNumberFormat="1" applyFont="1" applyFill="1" applyBorder="1" applyAlignment="1" applyProtection="1">
      <alignment horizontal="right" vertical="center"/>
    </xf>
    <xf numFmtId="165" fontId="7" fillId="13" borderId="1" xfId="1" applyNumberFormat="1" applyFont="1" applyFill="1" applyBorder="1" applyAlignment="1" applyProtection="1">
      <alignment horizontal="right" vertical="center"/>
    </xf>
    <xf numFmtId="0" fontId="6" fillId="0" borderId="0" xfId="9" applyFont="1" applyFill="1" applyBorder="1" applyAlignment="1" applyProtection="1">
      <alignment horizontal="center" vertical="center" wrapText="1"/>
    </xf>
    <xf numFmtId="9" fontId="7" fillId="13" borderId="1" xfId="1" applyNumberFormat="1" applyFont="1" applyFill="1" applyBorder="1" applyAlignment="1" applyProtection="1">
      <alignment horizontal="right" vertical="center"/>
    </xf>
    <xf numFmtId="9" fontId="6" fillId="0" borderId="0" xfId="9" applyNumberFormat="1" applyFont="1" applyFill="1" applyBorder="1" applyAlignment="1" applyProtection="1">
      <alignment horizontal="center" vertical="center"/>
    </xf>
    <xf numFmtId="0" fontId="6" fillId="0" borderId="0" xfId="9" applyFont="1" applyFill="1" applyBorder="1" applyAlignment="1" applyProtection="1">
      <alignment vertical="center"/>
    </xf>
    <xf numFmtId="0" fontId="2" fillId="0" borderId="0" xfId="9" applyFont="1" applyAlignment="1" applyProtection="1">
      <alignment vertical="center"/>
    </xf>
    <xf numFmtId="9" fontId="7" fillId="13" borderId="1" xfId="9" applyNumberFormat="1" applyFont="1" applyFill="1" applyBorder="1" applyAlignment="1" applyProtection="1">
      <alignment horizontal="center" vertical="center"/>
    </xf>
    <xf numFmtId="39" fontId="7" fillId="13" borderId="1" xfId="1" applyNumberFormat="1" applyFont="1" applyFill="1" applyBorder="1" applyAlignment="1" applyProtection="1">
      <alignment horizontal="center" vertical="center"/>
    </xf>
    <xf numFmtId="9" fontId="7" fillId="0" borderId="0" xfId="9" applyNumberFormat="1" applyFont="1" applyFill="1" applyBorder="1" applyAlignment="1" applyProtection="1">
      <alignment horizontal="center" vertical="center"/>
    </xf>
    <xf numFmtId="0" fontId="6" fillId="5" borderId="27" xfId="9" applyFont="1" applyFill="1" applyBorder="1" applyAlignment="1" applyProtection="1">
      <alignment horizontal="center" vertical="center"/>
    </xf>
    <xf numFmtId="0" fontId="6" fillId="5" borderId="28" xfId="9" applyFont="1" applyFill="1" applyBorder="1" applyAlignment="1" applyProtection="1">
      <alignment horizontal="center" vertical="center"/>
    </xf>
    <xf numFmtId="0" fontId="6" fillId="5" borderId="156" xfId="9" applyFont="1" applyFill="1" applyBorder="1" applyAlignment="1" applyProtection="1">
      <alignment horizontal="center" vertical="center"/>
    </xf>
    <xf numFmtId="0" fontId="6" fillId="8" borderId="27" xfId="9" applyFont="1" applyFill="1" applyBorder="1" applyAlignment="1" applyProtection="1">
      <alignment horizontal="center" vertical="center"/>
    </xf>
    <xf numFmtId="0" fontId="6" fillId="8" borderId="28" xfId="9" applyFont="1" applyFill="1" applyBorder="1" applyAlignment="1" applyProtection="1">
      <alignment horizontal="center" vertical="center"/>
    </xf>
    <xf numFmtId="0" fontId="6" fillId="8" borderId="156" xfId="9" applyFont="1" applyFill="1" applyBorder="1" applyAlignment="1" applyProtection="1">
      <alignment horizontal="center" vertical="center"/>
    </xf>
    <xf numFmtId="0" fontId="8" fillId="12" borderId="32" xfId="9" applyFont="1" applyFill="1" applyBorder="1" applyAlignment="1" applyProtection="1">
      <alignment horizontal="center" vertical="center" wrapText="1"/>
    </xf>
    <xf numFmtId="0" fontId="8" fillId="12" borderId="34" xfId="9" applyFont="1" applyFill="1" applyBorder="1" applyAlignment="1" applyProtection="1">
      <alignment horizontal="center" vertical="center" wrapText="1"/>
    </xf>
    <xf numFmtId="0" fontId="8" fillId="12" borderId="1" xfId="9" applyFont="1" applyFill="1" applyBorder="1" applyAlignment="1" applyProtection="1">
      <alignment horizontal="center" vertical="center" wrapText="1"/>
    </xf>
    <xf numFmtId="168" fontId="8" fillId="12" borderId="1" xfId="9" applyNumberFormat="1" applyFont="1" applyFill="1" applyBorder="1" applyAlignment="1" applyProtection="1">
      <alignment horizontal="center" vertical="center" wrapText="1"/>
    </xf>
    <xf numFmtId="0" fontId="3" fillId="12" borderId="1" xfId="9" applyFont="1" applyFill="1" applyBorder="1" applyAlignment="1" applyProtection="1">
      <alignment horizontal="center" vertical="center" wrapText="1"/>
    </xf>
    <xf numFmtId="0" fontId="3" fillId="21" borderId="1" xfId="9" applyFont="1" applyFill="1" applyBorder="1" applyAlignment="1" applyProtection="1">
      <alignment horizontal="center" vertical="center" wrapText="1"/>
    </xf>
    <xf numFmtId="0" fontId="3" fillId="13" borderId="1" xfId="9" applyFont="1" applyFill="1" applyBorder="1" applyAlignment="1" applyProtection="1">
      <alignment horizontal="center" vertical="center" wrapText="1"/>
    </xf>
    <xf numFmtId="0" fontId="8" fillId="2" borderId="1" xfId="9" applyFont="1" applyFill="1" applyBorder="1" applyAlignment="1" applyProtection="1">
      <alignment horizontal="center" vertical="center" wrapText="1"/>
    </xf>
    <xf numFmtId="0" fontId="8" fillId="21" borderId="1" xfId="9" applyFont="1" applyFill="1" applyBorder="1" applyAlignment="1" applyProtection="1">
      <alignment horizontal="center" vertical="center" wrapText="1"/>
    </xf>
    <xf numFmtId="0" fontId="8" fillId="13" borderId="1" xfId="9" applyFont="1" applyFill="1" applyBorder="1" applyAlignment="1" applyProtection="1">
      <alignment horizontal="center" vertical="center" wrapText="1"/>
    </xf>
    <xf numFmtId="1" fontId="2" fillId="9" borderId="1" xfId="1" applyNumberFormat="1" applyFont="1" applyFill="1" applyBorder="1" applyAlignment="1" applyProtection="1">
      <alignment horizontal="center" vertical="center"/>
    </xf>
    <xf numFmtId="1" fontId="7" fillId="9" borderId="1" xfId="1" applyNumberFormat="1" applyFont="1" applyFill="1" applyBorder="1" applyAlignment="1" applyProtection="1">
      <alignment horizontal="center" vertical="center"/>
    </xf>
    <xf numFmtId="1" fontId="7" fillId="9" borderId="1" xfId="1" quotePrefix="1" applyNumberFormat="1" applyFont="1" applyFill="1" applyBorder="1" applyAlignment="1" applyProtection="1">
      <alignment horizontal="center" vertical="center"/>
    </xf>
    <xf numFmtId="1" fontId="2" fillId="0" borderId="0" xfId="1" applyNumberFormat="1" applyFont="1" applyAlignment="1" applyProtection="1">
      <alignment horizontal="center" vertical="center"/>
    </xf>
    <xf numFmtId="3" fontId="2" fillId="0" borderId="4" xfId="9" applyNumberFormat="1" applyFont="1" applyFill="1" applyBorder="1" applyAlignment="1" applyProtection="1">
      <alignment horizontal="center" vertical="center"/>
    </xf>
    <xf numFmtId="3" fontId="2" fillId="0" borderId="4" xfId="9" applyNumberFormat="1" applyFont="1" applyFill="1" applyBorder="1" applyAlignment="1" applyProtection="1">
      <alignment vertical="center"/>
    </xf>
    <xf numFmtId="3" fontId="2" fillId="0" borderId="4" xfId="9" applyNumberFormat="1" applyFont="1" applyBorder="1" applyAlignment="1" applyProtection="1">
      <alignment vertical="center"/>
    </xf>
    <xf numFmtId="3" fontId="2" fillId="0" borderId="4" xfId="1" applyNumberFormat="1" applyFont="1" applyBorder="1" applyAlignment="1" applyProtection="1">
      <alignment vertical="center"/>
    </xf>
    <xf numFmtId="169" fontId="2" fillId="0" borderId="4" xfId="8" applyNumberFormat="1" applyFont="1" applyBorder="1" applyAlignment="1" applyProtection="1">
      <alignment vertical="center"/>
    </xf>
    <xf numFmtId="165" fontId="2" fillId="0" borderId="157" xfId="9" applyNumberFormat="1" applyFont="1" applyBorder="1" applyAlignment="1" applyProtection="1">
      <alignment vertical="center"/>
    </xf>
    <xf numFmtId="165" fontId="2" fillId="13" borderId="157" xfId="9" applyNumberFormat="1" applyFont="1" applyFill="1" applyBorder="1" applyAlignment="1" applyProtection="1">
      <alignment vertical="center"/>
    </xf>
    <xf numFmtId="10" fontId="2" fillId="0" borderId="157" xfId="9" applyNumberFormat="1" applyFont="1" applyBorder="1" applyAlignment="1" applyProtection="1">
      <alignment vertical="center"/>
    </xf>
    <xf numFmtId="6" fontId="2" fillId="0" borderId="157" xfId="7" applyNumberFormat="1" applyFont="1" applyBorder="1" applyAlignment="1" applyProtection="1">
      <alignment vertical="center"/>
    </xf>
    <xf numFmtId="6" fontId="2" fillId="0" borderId="4" xfId="9" applyNumberFormat="1" applyFont="1" applyBorder="1" applyAlignment="1" applyProtection="1">
      <alignment vertical="center"/>
    </xf>
    <xf numFmtId="165" fontId="2" fillId="0" borderId="4" xfId="9" applyNumberFormat="1" applyFont="1" applyBorder="1" applyAlignment="1" applyProtection="1">
      <alignment vertical="center"/>
    </xf>
    <xf numFmtId="165" fontId="2" fillId="13" borderId="4" xfId="9" applyNumberFormat="1" applyFont="1" applyFill="1" applyBorder="1" applyAlignment="1" applyProtection="1">
      <alignment vertical="center"/>
    </xf>
    <xf numFmtId="10" fontId="2" fillId="0" borderId="4" xfId="8" applyNumberFormat="1" applyFont="1" applyBorder="1" applyAlignment="1" applyProtection="1">
      <alignment vertical="center"/>
    </xf>
    <xf numFmtId="165" fontId="2" fillId="13" borderId="4" xfId="1" applyNumberFormat="1" applyFont="1" applyFill="1" applyBorder="1" applyAlignment="1" applyProtection="1">
      <alignment vertical="center"/>
    </xf>
    <xf numFmtId="165" fontId="2" fillId="0" borderId="4" xfId="1" applyNumberFormat="1" applyFont="1" applyBorder="1" applyAlignment="1" applyProtection="1">
      <alignment vertical="center"/>
    </xf>
    <xf numFmtId="167" fontId="2" fillId="0" borderId="4" xfId="1" applyNumberFormat="1" applyFont="1" applyBorder="1" applyAlignment="1" applyProtection="1">
      <alignment vertical="center"/>
    </xf>
    <xf numFmtId="6" fontId="2" fillId="0" borderId="4" xfId="1" applyNumberFormat="1" applyFont="1" applyBorder="1" applyAlignment="1" applyProtection="1">
      <alignment vertical="center"/>
    </xf>
    <xf numFmtId="3" fontId="2" fillId="0" borderId="0" xfId="9" applyNumberFormat="1" applyFont="1" applyAlignment="1" applyProtection="1">
      <alignment vertical="center"/>
    </xf>
    <xf numFmtId="3" fontId="2" fillId="0" borderId="23" xfId="9" applyNumberFormat="1" applyFont="1" applyFill="1" applyBorder="1" applyAlignment="1" applyProtection="1">
      <alignment horizontal="center" vertical="center"/>
    </xf>
    <xf numFmtId="3" fontId="2" fillId="0" borderId="23" xfId="9" applyNumberFormat="1" applyFont="1" applyFill="1" applyBorder="1" applyAlignment="1" applyProtection="1">
      <alignment vertical="center"/>
    </xf>
    <xf numFmtId="3" fontId="2" fillId="0" borderId="23" xfId="9" applyNumberFormat="1" applyFont="1" applyBorder="1" applyAlignment="1" applyProtection="1">
      <alignment vertical="center"/>
    </xf>
    <xf numFmtId="169" fontId="2" fillId="0" borderId="23" xfId="8" applyNumberFormat="1" applyFont="1" applyBorder="1" applyAlignment="1" applyProtection="1">
      <alignment vertical="center"/>
    </xf>
    <xf numFmtId="3" fontId="2" fillId="0" borderId="158" xfId="9" applyNumberFormat="1" applyFont="1" applyBorder="1" applyAlignment="1" applyProtection="1">
      <alignment vertical="center"/>
    </xf>
    <xf numFmtId="165" fontId="2" fillId="0" borderId="22" xfId="9" applyNumberFormat="1" applyFont="1" applyBorder="1" applyAlignment="1" applyProtection="1">
      <alignment vertical="center"/>
    </xf>
    <xf numFmtId="165" fontId="2" fillId="13" borderId="22" xfId="9" applyNumberFormat="1" applyFont="1" applyFill="1" applyBorder="1" applyAlignment="1" applyProtection="1">
      <alignment vertical="center"/>
    </xf>
    <xf numFmtId="10" fontId="2" fillId="0" borderId="23" xfId="9" applyNumberFormat="1" applyFont="1" applyBorder="1" applyAlignment="1" applyProtection="1">
      <alignment vertical="center"/>
    </xf>
    <xf numFmtId="10" fontId="2" fillId="0" borderId="22" xfId="9" applyNumberFormat="1" applyFont="1" applyBorder="1" applyAlignment="1" applyProtection="1">
      <alignment vertical="center"/>
    </xf>
    <xf numFmtId="6" fontId="2" fillId="0" borderId="22" xfId="7" applyNumberFormat="1" applyFont="1" applyBorder="1" applyAlignment="1" applyProtection="1">
      <alignment vertical="center"/>
    </xf>
    <xf numFmtId="6" fontId="2" fillId="0" borderId="23" xfId="9" applyNumberFormat="1" applyFont="1" applyBorder="1" applyAlignment="1" applyProtection="1">
      <alignment vertical="center"/>
    </xf>
    <xf numFmtId="165" fontId="2" fillId="0" borderId="23" xfId="9" applyNumberFormat="1" applyFont="1" applyBorder="1" applyAlignment="1" applyProtection="1">
      <alignment vertical="center"/>
    </xf>
    <xf numFmtId="165" fontId="2" fillId="13" borderId="23" xfId="9" applyNumberFormat="1" applyFont="1" applyFill="1" applyBorder="1" applyAlignment="1" applyProtection="1">
      <alignment vertical="center"/>
    </xf>
    <xf numFmtId="10" fontId="2" fillId="0" borderId="23" xfId="8" applyNumberFormat="1" applyFont="1" applyBorder="1" applyAlignment="1" applyProtection="1">
      <alignment vertical="center"/>
    </xf>
    <xf numFmtId="165" fontId="2" fillId="13" borderId="23" xfId="1" applyNumberFormat="1" applyFont="1" applyFill="1" applyBorder="1" applyAlignment="1" applyProtection="1">
      <alignment vertical="center"/>
    </xf>
    <xf numFmtId="165" fontId="2" fillId="0" borderId="23" xfId="1" applyNumberFormat="1" applyFont="1" applyBorder="1" applyAlignment="1" applyProtection="1">
      <alignment vertical="center"/>
    </xf>
    <xf numFmtId="167" fontId="2" fillId="0" borderId="23" xfId="1" applyNumberFormat="1" applyFont="1" applyBorder="1" applyAlignment="1" applyProtection="1">
      <alignment vertical="center"/>
    </xf>
    <xf numFmtId="6" fontId="2" fillId="0" borderId="23" xfId="1" applyNumberFormat="1" applyFont="1" applyBorder="1" applyAlignment="1" applyProtection="1">
      <alignment vertical="center"/>
    </xf>
    <xf numFmtId="3" fontId="2" fillId="0" borderId="21" xfId="9" applyNumberFormat="1" applyFont="1" applyBorder="1" applyAlignment="1" applyProtection="1">
      <alignment vertical="center"/>
    </xf>
    <xf numFmtId="3" fontId="2" fillId="17" borderId="0" xfId="9" applyNumberFormat="1" applyFont="1" applyFill="1" applyAlignment="1" applyProtection="1">
      <alignment vertical="center"/>
    </xf>
    <xf numFmtId="165" fontId="2" fillId="10" borderId="157" xfId="9" applyNumberFormat="1" applyFont="1" applyFill="1" applyBorder="1" applyAlignment="1" applyProtection="1">
      <alignment vertical="center"/>
    </xf>
    <xf numFmtId="0" fontId="6" fillId="0" borderId="1" xfId="9" applyFont="1" applyFill="1" applyBorder="1" applyAlignment="1" applyProtection="1">
      <alignment horizontal="center" vertical="center"/>
    </xf>
    <xf numFmtId="0" fontId="6" fillId="0" borderId="1" xfId="9" applyFont="1" applyFill="1" applyBorder="1" applyAlignment="1" applyProtection="1">
      <alignment vertical="center"/>
    </xf>
    <xf numFmtId="3" fontId="6" fillId="0" borderId="1" xfId="9" applyNumberFormat="1" applyFont="1" applyFill="1" applyBorder="1" applyAlignment="1" applyProtection="1">
      <alignment vertical="center"/>
    </xf>
    <xf numFmtId="6" fontId="6" fillId="0" borderId="1" xfId="9" applyNumberFormat="1" applyFont="1" applyBorder="1" applyAlignment="1" applyProtection="1">
      <alignment vertical="center"/>
    </xf>
    <xf numFmtId="6" fontId="6" fillId="13" borderId="1" xfId="9" applyNumberFormat="1" applyFont="1" applyFill="1" applyBorder="1" applyAlignment="1" applyProtection="1">
      <alignment vertical="center"/>
    </xf>
    <xf numFmtId="10" fontId="6" fillId="13" borderId="1" xfId="9" applyNumberFormat="1" applyFont="1" applyFill="1" applyBorder="1" applyAlignment="1" applyProtection="1">
      <alignment vertical="center"/>
    </xf>
    <xf numFmtId="6" fontId="6" fillId="0" borderId="1" xfId="7" applyNumberFormat="1" applyFont="1" applyBorder="1" applyAlignment="1" applyProtection="1">
      <alignment vertical="center"/>
    </xf>
    <xf numFmtId="165" fontId="6" fillId="13" borderId="1" xfId="9" applyNumberFormat="1" applyFont="1" applyFill="1" applyBorder="1" applyAlignment="1" applyProtection="1">
      <alignment vertical="center"/>
    </xf>
    <xf numFmtId="165" fontId="6" fillId="0" borderId="1" xfId="9" applyNumberFormat="1" applyFont="1" applyBorder="1" applyAlignment="1" applyProtection="1">
      <alignment vertical="center"/>
    </xf>
    <xf numFmtId="10" fontId="6" fillId="0" borderId="1" xfId="8" applyNumberFormat="1" applyFont="1" applyBorder="1" applyAlignment="1" applyProtection="1">
      <alignment vertical="center"/>
    </xf>
    <xf numFmtId="0" fontId="6" fillId="0" borderId="0" xfId="9" applyFont="1" applyAlignment="1" applyProtection="1">
      <alignment vertical="center"/>
    </xf>
    <xf numFmtId="0" fontId="2" fillId="0" borderId="0" xfId="9" applyFont="1" applyFill="1" applyAlignment="1" applyProtection="1">
      <alignment vertical="center" wrapText="1"/>
    </xf>
    <xf numFmtId="3" fontId="2" fillId="0" borderId="0" xfId="9" applyNumberFormat="1" applyFont="1" applyFill="1" applyAlignment="1" applyProtection="1">
      <alignment vertical="center"/>
    </xf>
    <xf numFmtId="0" fontId="2" fillId="0" borderId="0" xfId="9" applyFont="1" applyFill="1" applyAlignment="1" applyProtection="1">
      <alignment vertical="center"/>
    </xf>
    <xf numFmtId="167" fontId="2" fillId="0" borderId="0" xfId="1" applyNumberFormat="1" applyFont="1" applyFill="1" applyAlignment="1" applyProtection="1">
      <alignment vertical="center"/>
    </xf>
    <xf numFmtId="168" fontId="2" fillId="0" borderId="0" xfId="9" applyNumberFormat="1" applyFont="1" applyAlignment="1" applyProtection="1">
      <alignment vertical="center"/>
    </xf>
    <xf numFmtId="6" fontId="2" fillId="0" borderId="0" xfId="9" applyNumberFormat="1" applyFont="1" applyAlignment="1" applyProtection="1">
      <alignment vertical="center"/>
    </xf>
    <xf numFmtId="0" fontId="2" fillId="0" borderId="0" xfId="9" applyFont="1" applyFill="1" applyBorder="1" applyAlignment="1" applyProtection="1">
      <alignment vertical="center"/>
    </xf>
    <xf numFmtId="165" fontId="2" fillId="0" borderId="0" xfId="9" applyNumberFormat="1" applyFont="1" applyAlignment="1" applyProtection="1">
      <alignment vertical="center"/>
    </xf>
    <xf numFmtId="7" fontId="46" fillId="0" borderId="0" xfId="7" applyNumberFormat="1" applyFont="1" applyFill="1" applyAlignment="1" applyProtection="1">
      <alignment horizontal="center" vertical="center"/>
    </xf>
    <xf numFmtId="7" fontId="46" fillId="0" borderId="0" xfId="7" applyNumberFormat="1" applyFont="1" applyFill="1" applyAlignment="1" applyProtection="1">
      <alignment vertical="center"/>
    </xf>
    <xf numFmtId="3" fontId="2" fillId="0" borderId="36" xfId="9" applyNumberFormat="1" applyFont="1" applyBorder="1" applyAlignment="1" applyProtection="1">
      <alignment vertical="center"/>
    </xf>
    <xf numFmtId="4" fontId="2" fillId="0" borderId="0" xfId="9" applyNumberFormat="1" applyFont="1" applyBorder="1" applyAlignment="1" applyProtection="1">
      <alignment vertical="center"/>
    </xf>
    <xf numFmtId="7" fontId="27" fillId="0" borderId="0" xfId="7" quotePrefix="1" applyNumberFormat="1" applyFont="1" applyFill="1" applyAlignment="1" applyProtection="1">
      <alignment horizontal="center" vertical="center"/>
    </xf>
    <xf numFmtId="7" fontId="46" fillId="0" borderId="0" xfId="7" applyNumberFormat="1" applyFont="1" applyAlignment="1" applyProtection="1">
      <alignment vertical="center"/>
    </xf>
    <xf numFmtId="7" fontId="47" fillId="0" borderId="0" xfId="7" applyNumberFormat="1" applyFont="1" applyAlignment="1" applyProtection="1">
      <alignment horizontal="center" vertical="center" wrapText="1"/>
    </xf>
    <xf numFmtId="10" fontId="46" fillId="0" borderId="0" xfId="8" applyNumberFormat="1" applyFont="1" applyAlignment="1" applyProtection="1">
      <alignment vertical="center"/>
    </xf>
    <xf numFmtId="7" fontId="46" fillId="0" borderId="27" xfId="7" applyNumberFormat="1" applyFont="1" applyBorder="1" applyAlignment="1" applyProtection="1">
      <alignment vertical="center"/>
    </xf>
    <xf numFmtId="0" fontId="46" fillId="0" borderId="28" xfId="9" applyFont="1" applyBorder="1" applyAlignment="1" applyProtection="1">
      <alignment vertical="center"/>
    </xf>
    <xf numFmtId="0" fontId="46" fillId="0" borderId="156" xfId="9" applyFont="1" applyBorder="1" applyAlignment="1" applyProtection="1">
      <alignment vertical="center"/>
    </xf>
    <xf numFmtId="0" fontId="46" fillId="0" borderId="0" xfId="9" applyFont="1" applyAlignment="1" applyProtection="1">
      <alignment vertical="center"/>
    </xf>
    <xf numFmtId="0" fontId="48" fillId="0" borderId="0" xfId="9" applyFont="1" applyFill="1" applyBorder="1" applyAlignment="1" applyProtection="1">
      <alignment horizontal="center" vertical="center"/>
    </xf>
    <xf numFmtId="38" fontId="46" fillId="0" borderId="0" xfId="9" applyNumberFormat="1" applyFont="1" applyAlignment="1" applyProtection="1">
      <alignment vertical="center"/>
    </xf>
    <xf numFmtId="10" fontId="2" fillId="0" borderId="0" xfId="8" applyNumberFormat="1" applyFont="1" applyFill="1" applyAlignment="1" applyProtection="1">
      <alignment vertical="center"/>
    </xf>
    <xf numFmtId="170" fontId="2" fillId="0" borderId="0" xfId="1" applyNumberFormat="1" applyFont="1" applyAlignment="1" applyProtection="1">
      <alignment vertical="center"/>
    </xf>
    <xf numFmtId="6" fontId="2" fillId="0" borderId="159" xfId="9" applyNumberFormat="1" applyFont="1" applyBorder="1" applyAlignment="1" applyProtection="1">
      <alignment vertical="center"/>
    </xf>
    <xf numFmtId="0" fontId="46" fillId="0" borderId="0" xfId="9" applyFont="1" applyBorder="1" applyAlignment="1" applyProtection="1">
      <alignment vertical="center"/>
    </xf>
    <xf numFmtId="0" fontId="46" fillId="0" borderId="160" xfId="9" applyFont="1" applyBorder="1" applyAlignment="1" applyProtection="1">
      <alignment vertical="center"/>
    </xf>
    <xf numFmtId="6" fontId="48" fillId="0" borderId="0" xfId="9" applyNumberFormat="1" applyFont="1" applyFill="1" applyBorder="1" applyAlignment="1" applyProtection="1">
      <alignment horizontal="center" vertical="center" wrapText="1"/>
    </xf>
    <xf numFmtId="0" fontId="49" fillId="0" borderId="0" xfId="9" applyFont="1" applyFill="1" applyBorder="1" applyAlignment="1" applyProtection="1">
      <alignment vertical="center"/>
    </xf>
    <xf numFmtId="0" fontId="2" fillId="0" borderId="29" xfId="9" applyFont="1" applyBorder="1" applyAlignment="1" applyProtection="1">
      <alignment vertical="center"/>
    </xf>
    <xf numFmtId="168" fontId="2" fillId="0" borderId="16" xfId="9" applyNumberFormat="1" applyFont="1" applyFill="1" applyBorder="1" applyAlignment="1" applyProtection="1">
      <alignment vertical="center"/>
    </xf>
    <xf numFmtId="168" fontId="2" fillId="0" borderId="161" xfId="9" applyNumberFormat="1" applyFont="1" applyFill="1" applyBorder="1" applyAlignment="1" applyProtection="1">
      <alignment vertical="center"/>
    </xf>
    <xf numFmtId="5" fontId="2" fillId="0" borderId="0" xfId="9" applyNumberFormat="1" applyFont="1" applyAlignment="1" applyProtection="1">
      <alignment vertical="center"/>
    </xf>
    <xf numFmtId="165" fontId="6" fillId="13" borderId="35" xfId="9" applyNumberFormat="1" applyFont="1" applyFill="1" applyBorder="1" applyAlignment="1" applyProtection="1">
      <alignment vertical="center"/>
    </xf>
    <xf numFmtId="165" fontId="6" fillId="0" borderId="35" xfId="9" applyNumberFormat="1" applyFont="1" applyBorder="1" applyAlignment="1" applyProtection="1">
      <alignment vertical="center"/>
    </xf>
    <xf numFmtId="167" fontId="2" fillId="0" borderId="0" xfId="1" applyNumberFormat="1" applyFont="1" applyAlignment="1" applyProtection="1">
      <alignment vertical="center"/>
    </xf>
    <xf numFmtId="0" fontId="2" fillId="0" borderId="0" xfId="9" applyFont="1" applyBorder="1" applyAlignment="1" applyProtection="1">
      <alignment horizontal="center"/>
    </xf>
    <xf numFmtId="0" fontId="6" fillId="0" borderId="37" xfId="9" applyFont="1" applyBorder="1" applyAlignment="1" applyProtection="1">
      <alignment horizontal="center"/>
    </xf>
    <xf numFmtId="0" fontId="50" fillId="0" borderId="19" xfId="9" quotePrefix="1" applyFont="1" applyBorder="1" applyAlignment="1" applyProtection="1">
      <alignment horizontal="center" vertical="center" wrapText="1"/>
    </xf>
    <xf numFmtId="0" fontId="50" fillId="0" borderId="0" xfId="9" quotePrefix="1" applyFont="1" applyBorder="1" applyAlignment="1" applyProtection="1">
      <alignment horizontal="center" vertical="center" wrapText="1"/>
    </xf>
    <xf numFmtId="0" fontId="8" fillId="12" borderId="31" xfId="9" applyFont="1" applyFill="1" applyBorder="1" applyAlignment="1" applyProtection="1">
      <alignment horizontal="center" vertical="center" wrapText="1"/>
    </xf>
    <xf numFmtId="0" fontId="8" fillId="12" borderId="30" xfId="9" applyFont="1" applyFill="1" applyBorder="1" applyAlignment="1" applyProtection="1">
      <alignment horizontal="center" vertical="center" wrapText="1"/>
    </xf>
    <xf numFmtId="0" fontId="5" fillId="4" borderId="32" xfId="9" applyFont="1" applyFill="1" applyBorder="1" applyAlignment="1" applyProtection="1">
      <alignment horizontal="center" vertical="center" wrapText="1"/>
    </xf>
    <xf numFmtId="0" fontId="5" fillId="4" borderId="34" xfId="9" applyFont="1" applyFill="1" applyBorder="1" applyAlignment="1" applyProtection="1">
      <alignment horizontal="center" vertical="center" wrapText="1"/>
    </xf>
    <xf numFmtId="0" fontId="12" fillId="22" borderId="32" xfId="9" applyFont="1" applyFill="1" applyBorder="1" applyAlignment="1" applyProtection="1">
      <alignment horizontal="center" vertical="center" wrapText="1"/>
    </xf>
    <xf numFmtId="0" fontId="12" fillId="22" borderId="33" xfId="9" applyFont="1" applyFill="1" applyBorder="1" applyAlignment="1" applyProtection="1">
      <alignment horizontal="center" vertical="center" wrapText="1"/>
    </xf>
    <xf numFmtId="0" fontId="12" fillId="22" borderId="34" xfId="9" applyFont="1" applyFill="1" applyBorder="1" applyAlignment="1" applyProtection="1">
      <alignment horizontal="center" vertical="center" wrapText="1"/>
    </xf>
    <xf numFmtId="0" fontId="12" fillId="13" borderId="32" xfId="9" applyFont="1" applyFill="1" applyBorder="1" applyAlignment="1" applyProtection="1">
      <alignment horizontal="center" vertical="center" wrapText="1"/>
    </xf>
    <xf numFmtId="0" fontId="12" fillId="13" borderId="34" xfId="9" applyFont="1" applyFill="1" applyBorder="1" applyAlignment="1" applyProtection="1">
      <alignment horizontal="center" vertical="center" wrapText="1"/>
    </xf>
    <xf numFmtId="0" fontId="8" fillId="13" borderId="19" xfId="9" applyFont="1" applyFill="1" applyBorder="1" applyAlignment="1" applyProtection="1">
      <alignment horizontal="center" vertical="center" wrapText="1"/>
    </xf>
    <xf numFmtId="0" fontId="8" fillId="12" borderId="36" xfId="9" applyFont="1" applyFill="1" applyBorder="1" applyAlignment="1" applyProtection="1">
      <alignment horizontal="center" vertical="center" wrapText="1"/>
    </xf>
    <xf numFmtId="0" fontId="8" fillId="12" borderId="37" xfId="9" applyFont="1" applyFill="1" applyBorder="1" applyAlignment="1" applyProtection="1">
      <alignment horizontal="center" vertical="center" wrapText="1"/>
    </xf>
    <xf numFmtId="0" fontId="3" fillId="12" borderId="19" xfId="9" applyFont="1" applyFill="1" applyBorder="1" applyAlignment="1" applyProtection="1">
      <alignment horizontal="center" vertical="center" wrapText="1"/>
    </xf>
    <xf numFmtId="0" fontId="8" fillId="12" borderId="19" xfId="9" applyFont="1" applyFill="1" applyBorder="1" applyAlignment="1" applyProtection="1">
      <alignment horizontal="center" vertical="center" wrapText="1"/>
    </xf>
    <xf numFmtId="0" fontId="8" fillId="2" borderId="19" xfId="9" applyFont="1" applyFill="1" applyBorder="1" applyAlignment="1" applyProtection="1">
      <alignment horizontal="center" vertical="center" wrapText="1"/>
    </xf>
    <xf numFmtId="0" fontId="8" fillId="12" borderId="19" xfId="9" applyFont="1" applyFill="1" applyBorder="1" applyAlignment="1" applyProtection="1">
      <alignment horizontal="center" vertical="center" wrapText="1"/>
    </xf>
    <xf numFmtId="0" fontId="8" fillId="13" borderId="14" xfId="9" applyFont="1" applyFill="1" applyBorder="1" applyAlignment="1" applyProtection="1">
      <alignment horizontal="center" vertical="center" wrapText="1"/>
    </xf>
    <xf numFmtId="0" fontId="8" fillId="12" borderId="20" xfId="9" applyFont="1" applyFill="1" applyBorder="1" applyAlignment="1" applyProtection="1">
      <alignment horizontal="center" vertical="center" wrapText="1"/>
    </xf>
    <xf numFmtId="0" fontId="8" fillId="12" borderId="22" xfId="9" applyFont="1" applyFill="1" applyBorder="1" applyAlignment="1" applyProtection="1">
      <alignment horizontal="center" vertical="center" wrapText="1"/>
    </xf>
    <xf numFmtId="0" fontId="3" fillId="12" borderId="23" xfId="9" applyFont="1" applyFill="1" applyBorder="1" applyAlignment="1" applyProtection="1">
      <alignment horizontal="center" vertical="center" wrapText="1"/>
    </xf>
    <xf numFmtId="0" fontId="8" fillId="12" borderId="23" xfId="9" applyFont="1" applyFill="1" applyBorder="1" applyAlignment="1" applyProtection="1">
      <alignment horizontal="center" vertical="center" wrapText="1"/>
    </xf>
    <xf numFmtId="0" fontId="8" fillId="2" borderId="23" xfId="9" applyFont="1" applyFill="1" applyBorder="1" applyAlignment="1" applyProtection="1">
      <alignment horizontal="center" vertical="center" wrapText="1"/>
    </xf>
    <xf numFmtId="8" fontId="3" fillId="12" borderId="1" xfId="9" applyNumberFormat="1" applyFont="1" applyFill="1" applyBorder="1" applyAlignment="1" applyProtection="1">
      <alignment horizontal="center" wrapText="1"/>
    </xf>
    <xf numFmtId="6" fontId="3" fillId="12" borderId="1" xfId="9" applyNumberFormat="1" applyFont="1" applyFill="1" applyBorder="1" applyAlignment="1" applyProtection="1">
      <alignment horizontal="center" wrapText="1"/>
    </xf>
    <xf numFmtId="0" fontId="8" fillId="13" borderId="23" xfId="9" applyFont="1" applyFill="1" applyBorder="1" applyAlignment="1" applyProtection="1">
      <alignment horizontal="center" vertical="center" wrapText="1"/>
    </xf>
    <xf numFmtId="1" fontId="2" fillId="9" borderId="1" xfId="9" applyNumberFormat="1" applyFont="1" applyFill="1" applyBorder="1" applyProtection="1"/>
    <xf numFmtId="1" fontId="6" fillId="9" borderId="1" xfId="9" applyNumberFormat="1" applyFont="1" applyFill="1" applyBorder="1" applyProtection="1"/>
    <xf numFmtId="1" fontId="7" fillId="9" borderId="162" xfId="9" quotePrefix="1" applyNumberFormat="1" applyFont="1" applyFill="1" applyBorder="1" applyAlignment="1" applyProtection="1">
      <alignment horizontal="center"/>
    </xf>
    <xf numFmtId="1" fontId="2" fillId="0" borderId="0" xfId="9" applyNumberFormat="1" applyFont="1" applyProtection="1"/>
    <xf numFmtId="0" fontId="2" fillId="0" borderId="2" xfId="9" applyFont="1" applyFill="1" applyBorder="1" applyProtection="1"/>
    <xf numFmtId="0" fontId="2" fillId="0" borderId="3" xfId="9" applyFont="1" applyFill="1" applyBorder="1" applyProtection="1"/>
    <xf numFmtId="5" fontId="2" fillId="0" borderId="4" xfId="9" applyNumberFormat="1" applyFont="1" applyFill="1" applyBorder="1" applyProtection="1"/>
    <xf numFmtId="6" fontId="2" fillId="0" borderId="163" xfId="9" applyNumberFormat="1" applyFont="1" applyFill="1" applyBorder="1" applyProtection="1"/>
    <xf numFmtId="165" fontId="2" fillId="0" borderId="4" xfId="1" applyNumberFormat="1" applyFont="1" applyFill="1" applyBorder="1" applyProtection="1"/>
    <xf numFmtId="6" fontId="2" fillId="0" borderId="4" xfId="9" applyNumberFormat="1" applyFont="1" applyFill="1" applyBorder="1" applyProtection="1"/>
    <xf numFmtId="167" fontId="2" fillId="0" borderId="4" xfId="1" applyNumberFormat="1" applyFont="1" applyFill="1" applyBorder="1" applyProtection="1"/>
    <xf numFmtId="38" fontId="2" fillId="0" borderId="4" xfId="1" applyNumberFormat="1" applyFont="1" applyFill="1" applyBorder="1" applyProtection="1"/>
    <xf numFmtId="0" fontId="2" fillId="0" borderId="8" xfId="9" applyFont="1" applyFill="1" applyBorder="1" applyProtection="1"/>
    <xf numFmtId="0" fontId="2" fillId="0" borderId="9" xfId="9" applyFont="1" applyFill="1" applyBorder="1" applyProtection="1"/>
    <xf numFmtId="5" fontId="2" fillId="0" borderId="10" xfId="9" applyNumberFormat="1" applyFont="1" applyFill="1" applyBorder="1" applyProtection="1"/>
    <xf numFmtId="165" fontId="2" fillId="0" borderId="10" xfId="1" applyNumberFormat="1" applyFont="1" applyFill="1" applyBorder="1" applyProtection="1"/>
    <xf numFmtId="6" fontId="2" fillId="0" borderId="10" xfId="9" applyNumberFormat="1" applyFont="1" applyFill="1" applyBorder="1" applyProtection="1"/>
    <xf numFmtId="167" fontId="2" fillId="0" borderId="10" xfId="1" applyNumberFormat="1" applyFont="1" applyFill="1" applyBorder="1" applyProtection="1"/>
    <xf numFmtId="38" fontId="2" fillId="0" borderId="10" xfId="1" applyNumberFormat="1" applyFont="1" applyFill="1" applyBorder="1" applyProtection="1"/>
    <xf numFmtId="6" fontId="2" fillId="23" borderId="163" xfId="9" applyNumberFormat="1" applyFont="1" applyFill="1" applyBorder="1" applyProtection="1"/>
    <xf numFmtId="0" fontId="2" fillId="0" borderId="26" xfId="9" applyFont="1" applyFill="1" applyBorder="1" applyProtection="1"/>
    <xf numFmtId="0" fontId="2" fillId="0" borderId="25" xfId="9" applyFont="1" applyFill="1" applyBorder="1" applyProtection="1"/>
    <xf numFmtId="5" fontId="2" fillId="0" borderId="14" xfId="9" applyNumberFormat="1" applyFont="1" applyFill="1" applyBorder="1" applyProtection="1"/>
    <xf numFmtId="165" fontId="2" fillId="0" borderId="14" xfId="1" applyNumberFormat="1" applyFont="1" applyFill="1" applyBorder="1" applyProtection="1"/>
    <xf numFmtId="6" fontId="2" fillId="0" borderId="14" xfId="9" applyNumberFormat="1" applyFont="1" applyFill="1" applyBorder="1" applyProtection="1"/>
    <xf numFmtId="167" fontId="2" fillId="0" borderId="14" xfId="1" applyNumberFormat="1" applyFont="1" applyFill="1" applyBorder="1" applyProtection="1"/>
    <xf numFmtId="38" fontId="2" fillId="0" borderId="14" xfId="1" applyNumberFormat="1" applyFont="1" applyFill="1" applyBorder="1" applyProtection="1"/>
    <xf numFmtId="0" fontId="6" fillId="0" borderId="164" xfId="9" applyFont="1" applyFill="1" applyBorder="1" applyProtection="1"/>
    <xf numFmtId="0" fontId="6" fillId="0" borderId="165" xfId="9" applyFont="1" applyFill="1" applyBorder="1" applyAlignment="1" applyProtection="1">
      <alignment horizontal="center"/>
    </xf>
    <xf numFmtId="6" fontId="6" fillId="0" borderId="35" xfId="9" applyNumberFormat="1" applyFont="1" applyBorder="1" applyProtection="1"/>
    <xf numFmtId="6" fontId="6" fillId="0" borderId="35" xfId="1" applyNumberFormat="1" applyFont="1" applyFill="1" applyBorder="1" applyProtection="1"/>
    <xf numFmtId="5" fontId="20" fillId="0" borderId="35" xfId="9" applyNumberFormat="1" applyFont="1" applyFill="1" applyBorder="1" applyProtection="1"/>
    <xf numFmtId="6" fontId="20" fillId="0" borderId="35" xfId="9" applyNumberFormat="1" applyFont="1" applyFill="1" applyBorder="1" applyProtection="1"/>
    <xf numFmtId="167" fontId="20" fillId="0" borderId="35" xfId="1" applyNumberFormat="1" applyFont="1" applyFill="1" applyBorder="1" applyProtection="1"/>
    <xf numFmtId="38" fontId="6" fillId="0" borderId="35" xfId="1" applyNumberFormat="1" applyFont="1" applyFill="1" applyBorder="1" applyProtection="1"/>
    <xf numFmtId="5" fontId="6" fillId="0" borderId="35" xfId="9" applyNumberFormat="1" applyFont="1" applyFill="1" applyBorder="1" applyProtection="1"/>
    <xf numFmtId="0" fontId="6" fillId="0" borderId="0" xfId="9" applyFont="1" applyProtection="1"/>
    <xf numFmtId="0" fontId="2" fillId="0" borderId="0" xfId="9" applyFont="1" applyBorder="1" applyProtection="1"/>
    <xf numFmtId="0" fontId="6" fillId="0" borderId="0" xfId="9" applyFont="1" applyFill="1" applyBorder="1" applyProtection="1"/>
    <xf numFmtId="0" fontId="8" fillId="0" borderId="0" xfId="9" applyFont="1" applyFill="1" applyBorder="1" applyAlignment="1" applyProtection="1">
      <alignment horizontal="center"/>
    </xf>
    <xf numFmtId="0" fontId="8" fillId="12" borderId="31" xfId="11" applyFont="1" applyFill="1" applyBorder="1" applyAlignment="1" applyProtection="1">
      <alignment horizontal="center" vertical="center" wrapText="1"/>
    </xf>
    <xf numFmtId="0" fontId="8" fillId="12" borderId="15" xfId="11" applyFont="1" applyFill="1" applyBorder="1" applyAlignment="1" applyProtection="1">
      <alignment horizontal="center" vertical="center" wrapText="1"/>
    </xf>
    <xf numFmtId="0" fontId="8" fillId="12" borderId="30" xfId="11" applyFont="1" applyFill="1" applyBorder="1" applyAlignment="1" applyProtection="1">
      <alignment horizontal="center" vertical="center" wrapText="1"/>
    </xf>
    <xf numFmtId="0" fontId="12" fillId="25" borderId="32" xfId="6" quotePrefix="1" applyFont="1" applyFill="1" applyBorder="1" applyAlignment="1" applyProtection="1">
      <alignment horizontal="center" vertical="center" wrapText="1"/>
    </xf>
    <xf numFmtId="0" fontId="12" fillId="25" borderId="34" xfId="6" quotePrefix="1" applyFont="1" applyFill="1" applyBorder="1" applyAlignment="1" applyProtection="1">
      <alignment horizontal="center" vertical="center" wrapText="1"/>
    </xf>
    <xf numFmtId="0" fontId="5" fillId="14" borderId="32" xfId="11" applyFont="1" applyFill="1" applyBorder="1" applyAlignment="1" applyProtection="1">
      <alignment horizontal="center" vertical="center" wrapText="1"/>
    </xf>
    <xf numFmtId="0" fontId="5" fillId="14" borderId="33" xfId="11" applyFont="1" applyFill="1" applyBorder="1" applyAlignment="1" applyProtection="1">
      <alignment horizontal="center" vertical="center" wrapText="1"/>
    </xf>
    <xf numFmtId="0" fontId="5" fillId="14" borderId="34" xfId="11" applyFont="1" applyFill="1" applyBorder="1" applyAlignment="1" applyProtection="1">
      <alignment horizontal="center" vertical="center" wrapText="1"/>
    </xf>
    <xf numFmtId="0" fontId="12" fillId="4" borderId="32" xfId="11" applyFont="1" applyFill="1" applyBorder="1" applyAlignment="1" applyProtection="1">
      <alignment horizontal="center" vertical="center" wrapText="1"/>
    </xf>
    <xf numFmtId="0" fontId="12" fillId="4" borderId="34" xfId="11" applyFont="1" applyFill="1" applyBorder="1" applyAlignment="1" applyProtection="1">
      <alignment horizontal="center" vertical="center" wrapText="1"/>
    </xf>
    <xf numFmtId="0" fontId="8" fillId="26" borderId="19" xfId="11" applyFont="1" applyFill="1" applyBorder="1" applyAlignment="1" applyProtection="1">
      <alignment horizontal="center" vertical="center" wrapText="1"/>
    </xf>
    <xf numFmtId="0" fontId="12" fillId="19" borderId="32" xfId="11" applyFont="1" applyFill="1" applyBorder="1" applyAlignment="1" applyProtection="1">
      <alignment horizontal="center" vertical="center" wrapText="1"/>
    </xf>
    <xf numFmtId="0" fontId="12" fillId="19" borderId="33" xfId="11" applyFont="1" applyFill="1" applyBorder="1" applyAlignment="1" applyProtection="1">
      <alignment horizontal="center" vertical="center" wrapText="1"/>
    </xf>
    <xf numFmtId="0" fontId="12" fillId="19" borderId="34" xfId="11" applyFont="1" applyFill="1" applyBorder="1" applyAlignment="1" applyProtection="1">
      <alignment horizontal="center" vertical="center" wrapText="1"/>
    </xf>
    <xf numFmtId="0" fontId="8" fillId="8" borderId="19" xfId="11" quotePrefix="1" applyFont="1" applyFill="1" applyBorder="1" applyAlignment="1" applyProtection="1">
      <alignment horizontal="center" vertical="center" wrapText="1"/>
    </xf>
    <xf numFmtId="0" fontId="2" fillId="0" borderId="0" xfId="11" applyProtection="1"/>
    <xf numFmtId="0" fontId="8" fillId="12" borderId="36" xfId="11" applyFont="1" applyFill="1" applyBorder="1" applyAlignment="1" applyProtection="1">
      <alignment horizontal="center" vertical="center" wrapText="1"/>
    </xf>
    <xf numFmtId="0" fontId="8" fillId="12" borderId="0" xfId="11" applyFont="1" applyFill="1" applyBorder="1" applyAlignment="1" applyProtection="1">
      <alignment horizontal="center" vertical="center" wrapText="1"/>
    </xf>
    <xf numFmtId="0" fontId="8" fillId="12" borderId="37" xfId="11" applyFont="1" applyFill="1" applyBorder="1" applyAlignment="1" applyProtection="1">
      <alignment horizontal="center" vertical="center" wrapText="1"/>
    </xf>
    <xf numFmtId="0" fontId="8" fillId="5" borderId="19" xfId="6" quotePrefix="1" applyFont="1" applyFill="1" applyBorder="1" applyAlignment="1" applyProtection="1">
      <alignment horizontal="center" vertical="center" wrapText="1"/>
    </xf>
    <xf numFmtId="0" fontId="8" fillId="5" borderId="19" xfId="6" applyFont="1" applyFill="1" applyBorder="1" applyAlignment="1" applyProtection="1">
      <alignment horizontal="center" vertical="center" wrapText="1"/>
    </xf>
    <xf numFmtId="0" fontId="8" fillId="15" borderId="19" xfId="11" quotePrefix="1" applyFont="1" applyFill="1" applyBorder="1" applyAlignment="1" applyProtection="1">
      <alignment horizontal="center" vertical="center" wrapText="1"/>
    </xf>
    <xf numFmtId="0" fontId="8" fillId="15" borderId="19" xfId="11" applyFont="1" applyFill="1" applyBorder="1" applyAlignment="1" applyProtection="1">
      <alignment horizontal="center" vertical="center" wrapText="1"/>
    </xf>
    <xf numFmtId="0" fontId="8" fillId="3" borderId="19" xfId="11" applyFont="1" applyFill="1" applyBorder="1" applyAlignment="1" applyProtection="1">
      <alignment horizontal="center" vertical="center" wrapText="1"/>
    </xf>
    <xf numFmtId="0" fontId="8" fillId="3" borderId="1" xfId="11" applyFont="1" applyFill="1" applyBorder="1" applyAlignment="1" applyProtection="1">
      <alignment horizontal="center" vertical="center" wrapText="1"/>
    </xf>
    <xf numFmtId="0" fontId="8" fillId="26" borderId="14" xfId="11" applyFont="1" applyFill="1" applyBorder="1" applyAlignment="1" applyProtection="1">
      <alignment horizontal="center" vertical="center" wrapText="1"/>
    </xf>
    <xf numFmtId="0" fontId="8" fillId="23" borderId="19" xfId="11" applyFont="1" applyFill="1" applyBorder="1" applyAlignment="1" applyProtection="1">
      <alignment horizontal="center" vertical="center" wrapText="1"/>
    </xf>
    <xf numFmtId="0" fontId="8" fillId="23" borderId="19" xfId="11" applyFont="1" applyFill="1" applyBorder="1" applyAlignment="1" applyProtection="1">
      <alignment horizontal="center" vertical="center" wrapText="1"/>
    </xf>
    <xf numFmtId="0" fontId="8" fillId="8" borderId="14" xfId="11" quotePrefix="1" applyFont="1" applyFill="1" applyBorder="1" applyAlignment="1" applyProtection="1">
      <alignment horizontal="center" vertical="center" wrapText="1"/>
    </xf>
    <xf numFmtId="0" fontId="8" fillId="12" borderId="20" xfId="11" applyFont="1" applyFill="1" applyBorder="1" applyAlignment="1" applyProtection="1">
      <alignment horizontal="center" vertical="center" wrapText="1"/>
    </xf>
    <xf numFmtId="0" fontId="8" fillId="12" borderId="21" xfId="11" applyFont="1" applyFill="1" applyBorder="1" applyAlignment="1" applyProtection="1">
      <alignment horizontal="center" vertical="center" wrapText="1"/>
    </xf>
    <xf numFmtId="0" fontId="8" fillId="12" borderId="22" xfId="11" applyFont="1" applyFill="1" applyBorder="1" applyAlignment="1" applyProtection="1">
      <alignment horizontal="center" vertical="center" wrapText="1"/>
    </xf>
    <xf numFmtId="0" fontId="8" fillId="5" borderId="23" xfId="6" quotePrefix="1" applyFont="1" applyFill="1" applyBorder="1" applyAlignment="1" applyProtection="1">
      <alignment horizontal="center" vertical="center" wrapText="1"/>
    </xf>
    <xf numFmtId="165" fontId="3" fillId="25" borderId="1" xfId="6" applyNumberFormat="1" applyFont="1" applyFill="1" applyBorder="1" applyAlignment="1" applyProtection="1">
      <alignment horizontal="center" vertical="center" wrapText="1"/>
    </xf>
    <xf numFmtId="0" fontId="8" fillId="15" borderId="23" xfId="11" quotePrefix="1" applyFont="1" applyFill="1" applyBorder="1" applyAlignment="1" applyProtection="1">
      <alignment horizontal="center" vertical="center" wrapText="1"/>
    </xf>
    <xf numFmtId="165" fontId="3" fillId="14" borderId="1" xfId="11" applyNumberFormat="1" applyFont="1" applyFill="1" applyBorder="1" applyAlignment="1" applyProtection="1">
      <alignment horizontal="center" vertical="center" wrapText="1"/>
    </xf>
    <xf numFmtId="0" fontId="8" fillId="3" borderId="23" xfId="11" applyFont="1" applyFill="1" applyBorder="1" applyAlignment="1" applyProtection="1">
      <alignment horizontal="center" vertical="center" wrapText="1"/>
    </xf>
    <xf numFmtId="6" fontId="8" fillId="4" borderId="1" xfId="11" applyNumberFormat="1" applyFont="1" applyFill="1" applyBorder="1" applyAlignment="1" applyProtection="1">
      <alignment horizontal="center" vertical="center" wrapText="1"/>
    </xf>
    <xf numFmtId="165" fontId="3" fillId="27" borderId="1" xfId="11" applyNumberFormat="1" applyFont="1" applyFill="1" applyBorder="1" applyAlignment="1" applyProtection="1">
      <alignment horizontal="center" vertical="center" wrapText="1"/>
    </xf>
    <xf numFmtId="0" fontId="8" fillId="23" borderId="23" xfId="11" applyFont="1" applyFill="1" applyBorder="1" applyAlignment="1" applyProtection="1">
      <alignment horizontal="center" vertical="center" wrapText="1"/>
    </xf>
    <xf numFmtId="6" fontId="8" fillId="19" borderId="19" xfId="11" applyNumberFormat="1" applyFont="1" applyFill="1" applyBorder="1" applyAlignment="1" applyProtection="1">
      <alignment horizontal="center" vertical="center" wrapText="1"/>
    </xf>
    <xf numFmtId="0" fontId="8" fillId="8" borderId="23" xfId="11" quotePrefix="1" applyFont="1" applyFill="1" applyBorder="1" applyAlignment="1" applyProtection="1">
      <alignment horizontal="center" vertical="center" wrapText="1"/>
    </xf>
    <xf numFmtId="1" fontId="2" fillId="9" borderId="1" xfId="11" applyNumberFormat="1" applyFont="1" applyFill="1" applyBorder="1" applyAlignment="1" applyProtection="1">
      <alignment horizontal="center"/>
    </xf>
    <xf numFmtId="1" fontId="6" fillId="9" borderId="1" xfId="11" applyNumberFormat="1" applyFont="1" applyFill="1" applyBorder="1" applyProtection="1"/>
    <xf numFmtId="1" fontId="7" fillId="9" borderId="1" xfId="11" quotePrefix="1" applyNumberFormat="1" applyFont="1" applyFill="1" applyBorder="1" applyAlignment="1" applyProtection="1">
      <alignment horizontal="center"/>
    </xf>
    <xf numFmtId="0" fontId="2" fillId="0" borderId="38" xfId="11" applyFont="1" applyFill="1" applyBorder="1" applyAlignment="1" applyProtection="1">
      <alignment horizontal="center" vertical="center"/>
    </xf>
    <xf numFmtId="0" fontId="2" fillId="0" borderId="166" xfId="11" applyFont="1" applyFill="1" applyBorder="1" applyAlignment="1" applyProtection="1">
      <alignment horizontal="center" vertical="center"/>
    </xf>
    <xf numFmtId="0" fontId="2" fillId="0" borderId="40" xfId="11" applyFont="1" applyFill="1" applyBorder="1" applyAlignment="1" applyProtection="1">
      <alignment vertical="center"/>
    </xf>
    <xf numFmtId="38" fontId="2" fillId="0" borderId="92" xfId="6" applyNumberFormat="1" applyFont="1" applyBorder="1" applyAlignment="1" applyProtection="1">
      <alignment vertical="center"/>
    </xf>
    <xf numFmtId="5" fontId="2" fillId="5" borderId="92" xfId="11" applyNumberFormat="1" applyFont="1" applyFill="1" applyBorder="1" applyAlignment="1" applyProtection="1">
      <alignment vertical="center"/>
    </xf>
    <xf numFmtId="5" fontId="2" fillId="0" borderId="92" xfId="11" applyNumberFormat="1" applyFont="1" applyFill="1" applyBorder="1" applyAlignment="1" applyProtection="1">
      <alignment vertical="center"/>
    </xf>
    <xf numFmtId="5" fontId="2" fillId="15" borderId="92" xfId="11" applyNumberFormat="1" applyFont="1" applyFill="1" applyBorder="1" applyAlignment="1" applyProtection="1">
      <alignment vertical="center"/>
    </xf>
    <xf numFmtId="5" fontId="2" fillId="3" borderId="92" xfId="11" applyNumberFormat="1" applyFont="1" applyFill="1" applyBorder="1" applyAlignment="1" applyProtection="1">
      <alignment vertical="center"/>
    </xf>
    <xf numFmtId="5" fontId="2" fillId="26" borderId="92" xfId="11" applyNumberFormat="1" applyFont="1" applyFill="1" applyBorder="1" applyAlignment="1" applyProtection="1">
      <alignment vertical="center"/>
    </xf>
    <xf numFmtId="6" fontId="2" fillId="0" borderId="92" xfId="11" applyNumberFormat="1" applyFont="1" applyFill="1" applyBorder="1" applyAlignment="1" applyProtection="1">
      <alignment vertical="center"/>
    </xf>
    <xf numFmtId="5" fontId="2" fillId="23" borderId="92" xfId="11" applyNumberFormat="1" applyFont="1" applyFill="1" applyBorder="1" applyAlignment="1" applyProtection="1">
      <alignment vertical="center"/>
    </xf>
    <xf numFmtId="5" fontId="6" fillId="8" borderId="92" xfId="11" applyNumberFormat="1" applyFont="1" applyFill="1" applyBorder="1" applyAlignment="1" applyProtection="1">
      <alignment vertical="center"/>
    </xf>
    <xf numFmtId="0" fontId="2" fillId="0" borderId="41" xfId="11" applyFont="1" applyFill="1" applyBorder="1" applyAlignment="1" applyProtection="1">
      <alignment horizontal="center" vertical="center"/>
    </xf>
    <xf numFmtId="0" fontId="2" fillId="0" borderId="167" xfId="11" applyFont="1" applyFill="1" applyBorder="1" applyAlignment="1" applyProtection="1">
      <alignment horizontal="center" vertical="center"/>
    </xf>
    <xf numFmtId="0" fontId="2" fillId="0" borderId="42" xfId="11" applyFont="1" applyFill="1" applyBorder="1" applyAlignment="1" applyProtection="1">
      <alignment vertical="center"/>
    </xf>
    <xf numFmtId="38" fontId="2" fillId="0" borderId="4" xfId="6" applyNumberFormat="1" applyFont="1" applyBorder="1" applyAlignment="1" applyProtection="1">
      <alignment vertical="center"/>
    </xf>
    <xf numFmtId="5" fontId="2" fillId="5" borderId="4" xfId="11" applyNumberFormat="1" applyFont="1" applyFill="1" applyBorder="1" applyAlignment="1" applyProtection="1">
      <alignment vertical="center"/>
    </xf>
    <xf numFmtId="5" fontId="2" fillId="0" borderId="4" xfId="11" applyNumberFormat="1" applyFont="1" applyFill="1" applyBorder="1" applyAlignment="1" applyProtection="1">
      <alignment vertical="center"/>
    </xf>
    <xf numFmtId="5" fontId="2" fillId="15" borderId="4" xfId="11" applyNumberFormat="1" applyFont="1" applyFill="1" applyBorder="1" applyAlignment="1" applyProtection="1">
      <alignment vertical="center"/>
    </xf>
    <xf numFmtId="5" fontId="2" fillId="3" borderId="4" xfId="11" applyNumberFormat="1" applyFont="1" applyFill="1" applyBorder="1" applyAlignment="1" applyProtection="1">
      <alignment vertical="center"/>
    </xf>
    <xf numFmtId="5" fontId="2" fillId="26" borderId="4" xfId="11" applyNumberFormat="1" applyFont="1" applyFill="1" applyBorder="1" applyAlignment="1" applyProtection="1">
      <alignment vertical="center"/>
    </xf>
    <xf numFmtId="6" fontId="2" fillId="0" borderId="4" xfId="11" applyNumberFormat="1" applyFont="1" applyFill="1" applyBorder="1" applyAlignment="1" applyProtection="1">
      <alignment vertical="center"/>
    </xf>
    <xf numFmtId="5" fontId="2" fillId="23" borderId="4" xfId="11" applyNumberFormat="1" applyFont="1" applyFill="1" applyBorder="1" applyAlignment="1" applyProtection="1">
      <alignment vertical="center"/>
    </xf>
    <xf numFmtId="5" fontId="6" fillId="8" borderId="4" xfId="11" applyNumberFormat="1" applyFont="1" applyFill="1" applyBorder="1" applyAlignment="1" applyProtection="1">
      <alignment vertical="center"/>
    </xf>
    <xf numFmtId="0" fontId="2" fillId="0" borderId="43" xfId="11" applyFont="1" applyFill="1" applyBorder="1" applyAlignment="1" applyProtection="1">
      <alignment horizontal="center" vertical="center"/>
    </xf>
    <xf numFmtId="0" fontId="2" fillId="0" borderId="21" xfId="11" applyFont="1" applyFill="1" applyBorder="1" applyAlignment="1" applyProtection="1">
      <alignment horizontal="center" vertical="center"/>
    </xf>
    <xf numFmtId="0" fontId="2" fillId="0" borderId="45" xfId="11" applyFont="1" applyFill="1" applyBorder="1" applyAlignment="1" applyProtection="1">
      <alignment vertical="center"/>
    </xf>
    <xf numFmtId="38" fontId="2" fillId="0" borderId="23" xfId="6" applyNumberFormat="1" applyFont="1" applyBorder="1" applyAlignment="1" applyProtection="1">
      <alignment vertical="center"/>
    </xf>
    <xf numFmtId="5" fontId="2" fillId="5" borderId="23" xfId="11" applyNumberFormat="1" applyFont="1" applyFill="1" applyBorder="1" applyAlignment="1" applyProtection="1">
      <alignment vertical="center"/>
    </xf>
    <xf numFmtId="5" fontId="2" fillId="0" borderId="23" xfId="11" applyNumberFormat="1" applyFont="1" applyFill="1" applyBorder="1" applyAlignment="1" applyProtection="1">
      <alignment vertical="center"/>
    </xf>
    <xf numFmtId="5" fontId="2" fillId="15" borderId="23" xfId="11" applyNumberFormat="1" applyFont="1" applyFill="1" applyBorder="1" applyAlignment="1" applyProtection="1">
      <alignment vertical="center"/>
    </xf>
    <xf numFmtId="5" fontId="2" fillId="3" borderId="23" xfId="11" applyNumberFormat="1" applyFont="1" applyFill="1" applyBorder="1" applyAlignment="1" applyProtection="1">
      <alignment vertical="center"/>
    </xf>
    <xf numFmtId="5" fontId="2" fillId="26" borderId="23" xfId="11" applyNumberFormat="1" applyFont="1" applyFill="1" applyBorder="1" applyAlignment="1" applyProtection="1">
      <alignment vertical="center"/>
    </xf>
    <xf numFmtId="6" fontId="2" fillId="0" borderId="23" xfId="11" applyNumberFormat="1" applyFont="1" applyFill="1" applyBorder="1" applyAlignment="1" applyProtection="1">
      <alignment vertical="center"/>
    </xf>
    <xf numFmtId="5" fontId="2" fillId="23" borderId="23" xfId="11" applyNumberFormat="1" applyFont="1" applyFill="1" applyBorder="1" applyAlignment="1" applyProtection="1">
      <alignment vertical="center"/>
    </xf>
    <xf numFmtId="5" fontId="6" fillId="8" borderId="23" xfId="11" applyNumberFormat="1" applyFont="1" applyFill="1" applyBorder="1" applyAlignment="1" applyProtection="1">
      <alignment vertical="center"/>
    </xf>
    <xf numFmtId="38" fontId="2" fillId="0" borderId="4" xfId="6" applyNumberFormat="1" applyFont="1" applyFill="1" applyBorder="1" applyAlignment="1" applyProtection="1">
      <alignment vertical="center"/>
    </xf>
    <xf numFmtId="38" fontId="2" fillId="0" borderId="23" xfId="6" applyNumberFormat="1" applyFont="1" applyFill="1" applyBorder="1" applyAlignment="1" applyProtection="1">
      <alignment vertical="center"/>
    </xf>
    <xf numFmtId="38" fontId="2" fillId="0" borderId="92" xfId="6" applyNumberFormat="1" applyFont="1" applyFill="1" applyBorder="1" applyAlignment="1" applyProtection="1">
      <alignment vertical="center"/>
    </xf>
    <xf numFmtId="6" fontId="2" fillId="5" borderId="92" xfId="6" applyNumberFormat="1" applyFont="1" applyFill="1" applyBorder="1" applyAlignment="1" applyProtection="1">
      <alignment vertical="center"/>
    </xf>
    <xf numFmtId="0" fontId="2" fillId="0" borderId="7" xfId="11" applyNumberFormat="1" applyFont="1" applyFill="1" applyBorder="1" applyAlignment="1" applyProtection="1">
      <alignment horizontal="center" vertical="center"/>
    </xf>
    <xf numFmtId="3" fontId="2" fillId="0" borderId="7" xfId="11" applyNumberFormat="1" applyFont="1" applyFill="1" applyBorder="1" applyAlignment="1" applyProtection="1">
      <alignment horizontal="left" vertical="center"/>
    </xf>
    <xf numFmtId="38" fontId="2" fillId="0" borderId="7" xfId="6" applyNumberFormat="1" applyFont="1" applyBorder="1" applyAlignment="1" applyProtection="1">
      <alignment vertical="center"/>
    </xf>
    <xf numFmtId="6" fontId="2" fillId="5" borderId="7" xfId="6" applyNumberFormat="1" applyFont="1" applyFill="1" applyBorder="1" applyAlignment="1" applyProtection="1">
      <alignment vertical="center"/>
    </xf>
    <xf numFmtId="5" fontId="2" fillId="0" borderId="7" xfId="11" applyNumberFormat="1" applyFont="1" applyFill="1" applyBorder="1" applyAlignment="1" applyProtection="1">
      <alignment vertical="center"/>
    </xf>
    <xf numFmtId="5" fontId="2" fillId="15" borderId="7" xfId="11" applyNumberFormat="1" applyFont="1" applyFill="1" applyBorder="1" applyAlignment="1" applyProtection="1">
      <alignment vertical="center"/>
    </xf>
    <xf numFmtId="5" fontId="2" fillId="3" borderId="7" xfId="11" applyNumberFormat="1" applyFont="1" applyFill="1" applyBorder="1" applyAlignment="1" applyProtection="1">
      <alignment vertical="center"/>
    </xf>
    <xf numFmtId="6" fontId="2" fillId="0" borderId="7" xfId="11" applyNumberFormat="1" applyFont="1" applyFill="1" applyBorder="1" applyAlignment="1" applyProtection="1">
      <alignment vertical="center"/>
    </xf>
    <xf numFmtId="5" fontId="2" fillId="23" borderId="7" xfId="11" applyNumberFormat="1" applyFont="1" applyFill="1" applyBorder="1" applyAlignment="1" applyProtection="1">
      <alignment vertical="center"/>
    </xf>
    <xf numFmtId="5" fontId="6" fillId="8" borderId="7" xfId="11" applyNumberFormat="1" applyFont="1" applyFill="1" applyBorder="1" applyAlignment="1" applyProtection="1">
      <alignment vertical="center"/>
    </xf>
    <xf numFmtId="0" fontId="2" fillId="0" borderId="4" xfId="11" applyNumberFormat="1" applyFont="1" applyFill="1" applyBorder="1" applyAlignment="1" applyProtection="1">
      <alignment horizontal="center" vertical="center"/>
    </xf>
    <xf numFmtId="0" fontId="2" fillId="0" borderId="157" xfId="11" applyNumberFormat="1" applyFont="1" applyFill="1" applyBorder="1" applyAlignment="1" applyProtection="1">
      <alignment horizontal="center" vertical="center"/>
    </xf>
    <xf numFmtId="6" fontId="2" fillId="5" borderId="4" xfId="6" applyNumberFormat="1" applyFont="1" applyFill="1" applyBorder="1" applyAlignment="1" applyProtection="1">
      <alignment vertical="center"/>
    </xf>
    <xf numFmtId="0" fontId="2" fillId="0" borderId="23" xfId="11" applyNumberFormat="1" applyFont="1" applyFill="1" applyBorder="1" applyAlignment="1" applyProtection="1">
      <alignment horizontal="center" vertical="center"/>
    </xf>
    <xf numFmtId="0" fontId="2" fillId="0" borderId="22" xfId="11" applyNumberFormat="1" applyFont="1" applyFill="1" applyBorder="1" applyAlignment="1" applyProtection="1">
      <alignment horizontal="center" vertical="center"/>
    </xf>
    <xf numFmtId="6" fontId="2" fillId="5" borderId="23" xfId="6" applyNumberFormat="1" applyFont="1" applyFill="1" applyBorder="1" applyAlignment="1" applyProtection="1">
      <alignment vertical="center"/>
    </xf>
    <xf numFmtId="0" fontId="6" fillId="0" borderId="168" xfId="11" applyFont="1" applyFill="1" applyBorder="1" applyAlignment="1" applyProtection="1">
      <alignment horizontal="center" vertical="center"/>
    </xf>
    <xf numFmtId="0" fontId="6" fillId="0" borderId="100" xfId="11" applyFont="1" applyFill="1" applyBorder="1" applyAlignment="1" applyProtection="1">
      <alignment horizontal="center" vertical="center"/>
    </xf>
    <xf numFmtId="0" fontId="6" fillId="24" borderId="165" xfId="11" applyFont="1" applyFill="1" applyBorder="1" applyAlignment="1" applyProtection="1">
      <alignment horizontal="left" vertical="center"/>
    </xf>
    <xf numFmtId="38" fontId="6" fillId="0" borderId="35" xfId="1" applyNumberFormat="1" applyFont="1" applyFill="1" applyBorder="1" applyAlignment="1" applyProtection="1">
      <alignment vertical="center"/>
    </xf>
    <xf numFmtId="5" fontId="6" fillId="5" borderId="35" xfId="6" applyNumberFormat="1" applyFont="1" applyFill="1" applyBorder="1" applyAlignment="1" applyProtection="1">
      <alignment vertical="center"/>
    </xf>
    <xf numFmtId="5" fontId="6" fillId="0" borderId="35" xfId="11" applyNumberFormat="1" applyFont="1" applyFill="1" applyBorder="1" applyAlignment="1" applyProtection="1">
      <alignment vertical="center"/>
    </xf>
    <xf numFmtId="5" fontId="6" fillId="15" borderId="35" xfId="11" applyNumberFormat="1" applyFont="1" applyFill="1" applyBorder="1" applyAlignment="1" applyProtection="1">
      <alignment vertical="center"/>
    </xf>
    <xf numFmtId="5" fontId="6" fillId="3" borderId="35" xfId="11" applyNumberFormat="1" applyFont="1" applyFill="1" applyBorder="1" applyAlignment="1" applyProtection="1">
      <alignment vertical="center"/>
    </xf>
    <xf numFmtId="5" fontId="6" fillId="26" borderId="35" xfId="11" applyNumberFormat="1" applyFont="1" applyFill="1" applyBorder="1" applyAlignment="1" applyProtection="1">
      <alignment vertical="center"/>
    </xf>
    <xf numFmtId="6" fontId="6" fillId="0" borderId="35" xfId="11" applyNumberFormat="1" applyFont="1" applyFill="1" applyBorder="1" applyAlignment="1" applyProtection="1">
      <alignment vertical="center"/>
    </xf>
    <xf numFmtId="5" fontId="6" fillId="23" borderId="35" xfId="11" applyNumberFormat="1" applyFont="1" applyFill="1" applyBorder="1" applyAlignment="1" applyProtection="1">
      <alignment vertical="center"/>
    </xf>
    <xf numFmtId="5" fontId="6" fillId="8" borderId="35" xfId="11" applyNumberFormat="1" applyFont="1" applyFill="1" applyBorder="1" applyAlignment="1" applyProtection="1">
      <alignment vertical="center"/>
    </xf>
    <xf numFmtId="0" fontId="6" fillId="0" borderId="0" xfId="11" applyFont="1" applyProtection="1"/>
    <xf numFmtId="0" fontId="2" fillId="28" borderId="20" xfId="11" applyFont="1" applyFill="1" applyBorder="1" applyAlignment="1" applyProtection="1">
      <alignment horizontal="center" vertical="center"/>
    </xf>
    <xf numFmtId="0" fontId="2" fillId="28" borderId="21" xfId="11" applyFont="1" applyFill="1" applyBorder="1" applyAlignment="1" applyProtection="1">
      <alignment horizontal="center" vertical="center"/>
    </xf>
    <xf numFmtId="0" fontId="6" fillId="28" borderId="22" xfId="11" applyFont="1" applyFill="1" applyBorder="1" applyAlignment="1" applyProtection="1">
      <alignment vertical="center"/>
    </xf>
    <xf numFmtId="38" fontId="6" fillId="28" borderId="23" xfId="11" applyNumberFormat="1" applyFont="1" applyFill="1" applyBorder="1" applyAlignment="1" applyProtection="1">
      <alignment horizontal="left" vertical="center"/>
    </xf>
    <xf numFmtId="0" fontId="6" fillId="28" borderId="22" xfId="11" applyFont="1" applyFill="1" applyBorder="1" applyAlignment="1" applyProtection="1">
      <alignment horizontal="left" vertical="center"/>
    </xf>
    <xf numFmtId="0" fontId="2" fillId="28" borderId="22" xfId="11" applyFont="1" applyFill="1" applyBorder="1" applyAlignment="1" applyProtection="1">
      <alignment horizontal="left" vertical="center"/>
    </xf>
    <xf numFmtId="6" fontId="2" fillId="28" borderId="22" xfId="11" applyNumberFormat="1" applyFont="1" applyFill="1" applyBorder="1" applyAlignment="1" applyProtection="1">
      <alignment horizontal="left" vertical="center"/>
    </xf>
    <xf numFmtId="0" fontId="2" fillId="0" borderId="0" xfId="11" applyBorder="1" applyProtection="1"/>
    <xf numFmtId="0" fontId="2" fillId="29" borderId="169" xfId="11" applyFont="1" applyFill="1" applyBorder="1" applyAlignment="1" applyProtection="1">
      <alignment horizontal="center" vertical="center"/>
    </xf>
    <xf numFmtId="0" fontId="2" fillId="29" borderId="170" xfId="11" applyFont="1" applyFill="1" applyBorder="1" applyAlignment="1" applyProtection="1">
      <alignment horizontal="center" vertical="center"/>
    </xf>
    <xf numFmtId="0" fontId="6" fillId="29" borderId="171" xfId="11" applyFont="1" applyFill="1" applyBorder="1" applyAlignment="1" applyProtection="1">
      <alignment horizontal="left" vertical="center"/>
    </xf>
    <xf numFmtId="38" fontId="2" fillId="28" borderId="23" xfId="11" applyNumberFormat="1" applyFont="1" applyFill="1" applyBorder="1" applyAlignment="1" applyProtection="1">
      <alignment horizontal="left" vertical="center"/>
    </xf>
    <xf numFmtId="0" fontId="2" fillId="28" borderId="32" xfId="11" applyFont="1" applyFill="1" applyBorder="1" applyAlignment="1" applyProtection="1">
      <alignment horizontal="center" vertical="center"/>
    </xf>
    <xf numFmtId="0" fontId="6" fillId="28" borderId="172" xfId="11" applyFont="1" applyFill="1" applyBorder="1" applyAlignment="1" applyProtection="1">
      <alignment horizontal="left" vertical="center"/>
    </xf>
    <xf numFmtId="0" fontId="6" fillId="0" borderId="165" xfId="11" applyFont="1" applyFill="1" applyBorder="1" applyAlignment="1" applyProtection="1">
      <alignment vertical="center" wrapText="1"/>
    </xf>
    <xf numFmtId="38" fontId="6" fillId="0" borderId="35" xfId="6" applyNumberFormat="1" applyFont="1" applyBorder="1" applyAlignment="1" applyProtection="1">
      <alignment vertical="center"/>
    </xf>
    <xf numFmtId="5" fontId="6" fillId="5" borderId="35" xfId="11" applyNumberFormat="1" applyFont="1" applyFill="1" applyBorder="1" applyAlignment="1" applyProtection="1">
      <alignment vertical="center"/>
    </xf>
    <xf numFmtId="0" fontId="2" fillId="0" borderId="42" xfId="11" applyFont="1" applyFill="1" applyBorder="1" applyAlignment="1" applyProtection="1">
      <alignment vertical="center" wrapText="1"/>
    </xf>
    <xf numFmtId="6" fontId="6" fillId="28" borderId="22" xfId="11" applyNumberFormat="1" applyFont="1" applyFill="1" applyBorder="1" applyAlignment="1" applyProtection="1">
      <alignment horizontal="left" vertical="center"/>
    </xf>
    <xf numFmtId="6" fontId="6" fillId="28" borderId="23" xfId="11" applyNumberFormat="1" applyFont="1" applyFill="1" applyBorder="1" applyAlignment="1" applyProtection="1">
      <alignment horizontal="left" vertical="center"/>
    </xf>
    <xf numFmtId="38" fontId="6" fillId="28" borderId="22" xfId="11" applyNumberFormat="1" applyFont="1" applyFill="1" applyBorder="1" applyAlignment="1" applyProtection="1">
      <alignment horizontal="left" vertical="center"/>
    </xf>
    <xf numFmtId="0" fontId="2" fillId="0" borderId="0" xfId="11" applyFont="1" applyAlignment="1" applyProtection="1">
      <alignment horizontal="center" vertical="center"/>
    </xf>
    <xf numFmtId="0" fontId="2" fillId="0" borderId="0" xfId="11" applyFont="1" applyAlignment="1" applyProtection="1">
      <alignment vertical="center"/>
    </xf>
    <xf numFmtId="0" fontId="2" fillId="0" borderId="0" xfId="11" applyAlignment="1" applyProtection="1">
      <alignment vertical="center"/>
    </xf>
    <xf numFmtId="0" fontId="3" fillId="26" borderId="0" xfId="11" applyFont="1" applyFill="1" applyAlignment="1" applyProtection="1">
      <alignment vertical="center"/>
    </xf>
    <xf numFmtId="0" fontId="2" fillId="26" borderId="0" xfId="11" applyFont="1" applyFill="1" applyAlignment="1" applyProtection="1">
      <alignment vertical="center"/>
    </xf>
    <xf numFmtId="0" fontId="2" fillId="0" borderId="0" xfId="11" applyFont="1" applyAlignment="1" applyProtection="1">
      <alignment horizontal="center"/>
    </xf>
    <xf numFmtId="0" fontId="2" fillId="0" borderId="0" xfId="11" applyFont="1" applyProtection="1"/>
    <xf numFmtId="5" fontId="2" fillId="0" borderId="0" xfId="11" applyNumberFormat="1" applyProtection="1"/>
    <xf numFmtId="5" fontId="2" fillId="0" borderId="0" xfId="11" applyNumberFormat="1" applyFont="1" applyProtection="1"/>
    <xf numFmtId="0" fontId="25" fillId="0" borderId="0" xfId="11" applyFont="1" applyAlignment="1" applyProtection="1">
      <alignment horizontal="left"/>
    </xf>
    <xf numFmtId="0" fontId="16" fillId="12" borderId="1" xfId="9" applyFont="1" applyFill="1" applyBorder="1" applyAlignment="1" applyProtection="1">
      <alignment horizontal="center" vertical="center" wrapText="1"/>
    </xf>
    <xf numFmtId="0" fontId="53" fillId="4" borderId="31" xfId="9" applyFont="1" applyFill="1" applyBorder="1" applyAlignment="1" applyProtection="1">
      <alignment horizontal="center" vertical="center" wrapText="1"/>
    </xf>
    <xf numFmtId="0" fontId="53" fillId="4" borderId="15" xfId="9" applyFont="1" applyFill="1" applyBorder="1" applyAlignment="1" applyProtection="1">
      <alignment horizontal="center" vertical="center" wrapText="1"/>
    </xf>
    <xf numFmtId="0" fontId="53" fillId="4" borderId="30" xfId="9" applyFont="1" applyFill="1" applyBorder="1" applyAlignment="1" applyProtection="1">
      <alignment horizontal="center" vertical="center" wrapText="1"/>
    </xf>
    <xf numFmtId="49" fontId="14" fillId="14" borderId="31" xfId="2" applyNumberFormat="1" applyFont="1" applyFill="1" applyBorder="1" applyAlignment="1" applyProtection="1">
      <alignment horizontal="center" vertical="center" wrapText="1"/>
    </xf>
    <xf numFmtId="49" fontId="14" fillId="14" borderId="15" xfId="2" applyNumberFormat="1" applyFont="1" applyFill="1" applyBorder="1" applyAlignment="1" applyProtection="1">
      <alignment horizontal="center" vertical="center" wrapText="1"/>
    </xf>
    <xf numFmtId="49" fontId="14" fillId="14" borderId="30" xfId="2" applyNumberFormat="1" applyFont="1" applyFill="1" applyBorder="1" applyAlignment="1" applyProtection="1">
      <alignment horizontal="center" vertical="center" wrapText="1"/>
    </xf>
    <xf numFmtId="0" fontId="8" fillId="12" borderId="1" xfId="9" applyFont="1" applyFill="1" applyBorder="1" applyAlignment="1" applyProtection="1">
      <alignment horizontal="center" vertical="center" wrapText="1"/>
    </xf>
    <xf numFmtId="0" fontId="53" fillId="4" borderId="20" xfId="9" applyFont="1" applyFill="1" applyBorder="1" applyAlignment="1" applyProtection="1">
      <alignment vertical="center" wrapText="1"/>
    </xf>
    <xf numFmtId="0" fontId="53" fillId="4" borderId="21" xfId="9" applyFont="1" applyFill="1" applyBorder="1" applyAlignment="1" applyProtection="1">
      <alignment vertical="center" wrapText="1"/>
    </xf>
    <xf numFmtId="0" fontId="53" fillId="4" borderId="22" xfId="9" applyFont="1" applyFill="1" applyBorder="1" applyAlignment="1" applyProtection="1">
      <alignment vertical="center" wrapText="1"/>
    </xf>
    <xf numFmtId="49" fontId="12" fillId="5" borderId="1" xfId="2" applyNumberFormat="1" applyFont="1" applyFill="1" applyBorder="1" applyAlignment="1" applyProtection="1">
      <alignment horizontal="center" vertical="center" wrapText="1"/>
    </xf>
    <xf numFmtId="0" fontId="2" fillId="4" borderId="21" xfId="9" applyFont="1" applyFill="1" applyBorder="1" applyAlignment="1" applyProtection="1">
      <alignment vertical="center"/>
    </xf>
    <xf numFmtId="0" fontId="2" fillId="4" borderId="21" xfId="9" quotePrefix="1" applyFont="1" applyFill="1" applyBorder="1" applyAlignment="1" applyProtection="1">
      <alignment horizontal="center" vertical="center" wrapText="1"/>
    </xf>
    <xf numFmtId="0" fontId="2" fillId="4" borderId="22" xfId="9" quotePrefix="1" applyFont="1" applyFill="1" applyBorder="1" applyAlignment="1" applyProtection="1">
      <alignment horizontal="center" vertical="center" wrapText="1"/>
    </xf>
    <xf numFmtId="0" fontId="12" fillId="8" borderId="32" xfId="9" applyFont="1" applyFill="1" applyBorder="1" applyAlignment="1" applyProtection="1">
      <alignment horizontal="center" vertical="center" wrapText="1"/>
    </xf>
    <xf numFmtId="0" fontId="12" fillId="8" borderId="34" xfId="9" applyFont="1" applyFill="1" applyBorder="1" applyAlignment="1" applyProtection="1">
      <alignment horizontal="center" vertical="center" wrapText="1"/>
    </xf>
    <xf numFmtId="0" fontId="12" fillId="8" borderId="33" xfId="9" applyFont="1" applyFill="1" applyBorder="1" applyAlignment="1" applyProtection="1">
      <alignment horizontal="center" vertical="center" wrapText="1"/>
    </xf>
    <xf numFmtId="0" fontId="2" fillId="14" borderId="20" xfId="9" quotePrefix="1" applyFont="1" applyFill="1" applyBorder="1" applyAlignment="1" applyProtection="1">
      <alignment horizontal="center" vertical="center" wrapText="1"/>
    </xf>
    <xf numFmtId="0" fontId="2" fillId="14" borderId="21" xfId="9" quotePrefix="1" applyFont="1" applyFill="1" applyBorder="1" applyAlignment="1" applyProtection="1">
      <alignment horizontal="center" vertical="center" wrapText="1"/>
    </xf>
    <xf numFmtId="49" fontId="8" fillId="14" borderId="21" xfId="2" applyNumberFormat="1" applyFont="1" applyFill="1" applyBorder="1" applyAlignment="1" applyProtection="1">
      <alignment horizontal="center" vertical="center" wrapText="1"/>
    </xf>
    <xf numFmtId="49" fontId="8" fillId="14" borderId="22" xfId="2" applyNumberFormat="1" applyFont="1" applyFill="1" applyBorder="1" applyAlignment="1" applyProtection="1">
      <alignment horizontal="center" vertical="center" wrapText="1"/>
    </xf>
    <xf numFmtId="49" fontId="8" fillId="14" borderId="20" xfId="2" applyNumberFormat="1" applyFont="1" applyFill="1" applyBorder="1" applyAlignment="1" applyProtection="1">
      <alignment horizontal="center" vertical="center" wrapText="1"/>
    </xf>
    <xf numFmtId="0" fontId="2" fillId="14" borderId="22" xfId="9" quotePrefix="1" applyFont="1" applyFill="1" applyBorder="1" applyAlignment="1" applyProtection="1">
      <alignment horizontal="center" vertical="center" wrapText="1"/>
    </xf>
    <xf numFmtId="0" fontId="8" fillId="3" borderId="1" xfId="9" applyFont="1" applyFill="1" applyBorder="1" applyAlignment="1" applyProtection="1">
      <alignment horizontal="center" vertical="center" wrapText="1"/>
    </xf>
    <xf numFmtId="0" fontId="8" fillId="5" borderId="1" xfId="9" applyFont="1" applyFill="1" applyBorder="1" applyAlignment="1" applyProtection="1">
      <alignment horizontal="center" vertical="center" wrapText="1"/>
    </xf>
    <xf numFmtId="0" fontId="8" fillId="3" borderId="1" xfId="6" applyFont="1" applyFill="1" applyBorder="1" applyAlignment="1" applyProtection="1">
      <alignment horizontal="center" vertical="center" wrapText="1"/>
    </xf>
    <xf numFmtId="0" fontId="8" fillId="8" borderId="1" xfId="9" applyFont="1" applyFill="1" applyBorder="1" applyAlignment="1" applyProtection="1">
      <alignment horizontal="center" vertical="center" wrapText="1"/>
    </xf>
    <xf numFmtId="0" fontId="3" fillId="8" borderId="1" xfId="9" quotePrefix="1" applyFont="1" applyFill="1" applyBorder="1" applyAlignment="1" applyProtection="1">
      <alignment horizontal="center" vertical="center" wrapText="1"/>
    </xf>
    <xf numFmtId="0" fontId="8" fillId="15" borderId="23" xfId="9" applyFont="1" applyFill="1" applyBorder="1" applyAlignment="1" applyProtection="1">
      <alignment horizontal="center" vertical="center" wrapText="1"/>
    </xf>
    <xf numFmtId="0" fontId="8" fillId="15" borderId="23" xfId="9" applyFont="1" applyFill="1" applyBorder="1" applyAlignment="1" applyProtection="1">
      <alignment horizontal="center" vertical="center" wrapText="1"/>
    </xf>
    <xf numFmtId="0" fontId="8" fillId="15" borderId="14" xfId="9" applyFont="1" applyFill="1" applyBorder="1" applyAlignment="1" applyProtection="1">
      <alignment horizontal="center" vertical="center" wrapText="1"/>
    </xf>
    <xf numFmtId="165" fontId="7" fillId="4" borderId="1" xfId="1" applyNumberFormat="1" applyFont="1" applyFill="1" applyBorder="1" applyAlignment="1" applyProtection="1">
      <alignment horizontal="center" vertical="center"/>
    </xf>
    <xf numFmtId="6" fontId="8" fillId="14" borderId="1" xfId="9" applyNumberFormat="1" applyFont="1" applyFill="1" applyBorder="1" applyAlignment="1" applyProtection="1">
      <alignment horizontal="center" vertical="center" wrapText="1"/>
    </xf>
    <xf numFmtId="0" fontId="8" fillId="15" borderId="1" xfId="9" applyFont="1" applyFill="1" applyBorder="1" applyAlignment="1" applyProtection="1">
      <alignment horizontal="center" vertical="center" wrapText="1"/>
    </xf>
    <xf numFmtId="10" fontId="8" fillId="15" borderId="1" xfId="9" applyNumberFormat="1" applyFont="1" applyFill="1" applyBorder="1" applyAlignment="1" applyProtection="1">
      <alignment horizontal="center" vertical="center" wrapText="1"/>
    </xf>
    <xf numFmtId="0" fontId="2" fillId="9" borderId="1" xfId="9" applyFont="1" applyFill="1" applyBorder="1" applyAlignment="1" applyProtection="1">
      <alignment vertical="center"/>
    </xf>
    <xf numFmtId="1" fontId="7" fillId="9" borderId="23" xfId="9" quotePrefix="1" applyNumberFormat="1" applyFont="1" applyFill="1" applyBorder="1" applyAlignment="1" applyProtection="1">
      <alignment horizontal="center" vertical="center"/>
    </xf>
    <xf numFmtId="0" fontId="2" fillId="0" borderId="1" xfId="9" applyFont="1" applyBorder="1" applyAlignment="1" applyProtection="1">
      <alignment vertical="center" wrapText="1"/>
    </xf>
    <xf numFmtId="3" fontId="2" fillId="17" borderId="1" xfId="9" applyNumberFormat="1" applyFont="1" applyFill="1" applyBorder="1" applyAlignment="1" applyProtection="1">
      <alignment vertical="center"/>
    </xf>
    <xf numFmtId="6" fontId="2" fillId="0" borderId="1" xfId="9" applyNumberFormat="1" applyFont="1" applyBorder="1" applyAlignment="1" applyProtection="1">
      <alignment vertical="center"/>
    </xf>
    <xf numFmtId="6" fontId="2" fillId="3" borderId="1" xfId="9" applyNumberFormat="1" applyFont="1" applyFill="1" applyBorder="1" applyAlignment="1" applyProtection="1">
      <alignment vertical="center"/>
    </xf>
    <xf numFmtId="6" fontId="2" fillId="0" borderId="1" xfId="9" applyNumberFormat="1" applyFont="1" applyFill="1" applyBorder="1" applyAlignment="1" applyProtection="1">
      <alignment vertical="center"/>
    </xf>
    <xf numFmtId="6" fontId="2" fillId="5" borderId="1" xfId="9" applyNumberFormat="1" applyFont="1" applyFill="1" applyBorder="1" applyAlignment="1" applyProtection="1">
      <alignment vertical="center"/>
    </xf>
    <xf numFmtId="6" fontId="2" fillId="15" borderId="1" xfId="9" applyNumberFormat="1" applyFont="1" applyFill="1" applyBorder="1" applyAlignment="1" applyProtection="1">
      <alignment vertical="center"/>
    </xf>
    <xf numFmtId="38" fontId="2" fillId="0" borderId="1" xfId="9" applyNumberFormat="1" applyFont="1" applyFill="1" applyBorder="1" applyAlignment="1" applyProtection="1">
      <alignment vertical="center"/>
    </xf>
    <xf numFmtId="1" fontId="2" fillId="0" borderId="92" xfId="9" applyNumberFormat="1" applyFont="1" applyFill="1" applyBorder="1" applyAlignment="1" applyProtection="1">
      <alignment horizontal="left" vertical="center" wrapText="1"/>
    </xf>
    <xf numFmtId="0" fontId="31" fillId="0" borderId="92" xfId="9" applyFont="1" applyFill="1" applyBorder="1" applyAlignment="1" applyProtection="1">
      <alignment horizontal="left" vertical="center" wrapText="1"/>
    </xf>
    <xf numFmtId="38" fontId="2" fillId="17" borderId="92" xfId="9" applyNumberFormat="1" applyFont="1" applyFill="1" applyBorder="1" applyAlignment="1" applyProtection="1">
      <alignment vertical="center" wrapText="1"/>
    </xf>
    <xf numFmtId="6" fontId="2" fillId="0" borderId="92" xfId="9" applyNumberFormat="1" applyFont="1" applyBorder="1" applyAlignment="1" applyProtection="1">
      <alignment vertical="center"/>
    </xf>
    <xf numFmtId="6" fontId="2" fillId="3" borderId="92" xfId="9" applyNumberFormat="1" applyFont="1" applyFill="1" applyBorder="1" applyAlignment="1" applyProtection="1">
      <alignment vertical="center"/>
    </xf>
    <xf numFmtId="6" fontId="2" fillId="0" borderId="91" xfId="9" applyNumberFormat="1" applyFont="1" applyFill="1" applyBorder="1" applyAlignment="1" applyProtection="1">
      <alignment vertical="center"/>
    </xf>
    <xf numFmtId="6" fontId="2" fillId="0" borderId="92" xfId="9" applyNumberFormat="1" applyFont="1" applyFill="1" applyBorder="1" applyAlignment="1" applyProtection="1">
      <alignment vertical="center"/>
    </xf>
    <xf numFmtId="6" fontId="2" fillId="5" borderId="92" xfId="9" applyNumberFormat="1" applyFont="1" applyFill="1" applyBorder="1" applyAlignment="1" applyProtection="1">
      <alignment vertical="center"/>
    </xf>
    <xf numFmtId="6" fontId="2" fillId="17" borderId="92" xfId="9" applyNumberFormat="1" applyFont="1" applyFill="1" applyBorder="1" applyAlignment="1" applyProtection="1">
      <alignment vertical="center"/>
    </xf>
    <xf numFmtId="6" fontId="2" fillId="15" borderId="91" xfId="9" applyNumberFormat="1" applyFont="1" applyFill="1" applyBorder="1" applyAlignment="1" applyProtection="1">
      <alignment vertical="center"/>
    </xf>
    <xf numFmtId="38" fontId="2" fillId="0" borderId="92" xfId="9" applyNumberFormat="1" applyFont="1" applyFill="1" applyBorder="1" applyAlignment="1" applyProtection="1">
      <alignment vertical="center"/>
    </xf>
    <xf numFmtId="6" fontId="2" fillId="15" borderId="92" xfId="9" applyNumberFormat="1" applyFont="1" applyFill="1" applyBorder="1" applyAlignment="1" applyProtection="1">
      <alignment vertical="center"/>
    </xf>
    <xf numFmtId="1" fontId="2" fillId="0" borderId="4" xfId="9" applyNumberFormat="1" applyFont="1" applyFill="1" applyBorder="1" applyAlignment="1" applyProtection="1">
      <alignment horizontal="left" vertical="center" wrapText="1"/>
    </xf>
    <xf numFmtId="0" fontId="31" fillId="0" borderId="4" xfId="9" applyFont="1" applyFill="1" applyBorder="1" applyAlignment="1" applyProtection="1">
      <alignment horizontal="left" vertical="center" wrapText="1"/>
    </xf>
    <xf numFmtId="38" fontId="2" fillId="17" borderId="4" xfId="9" applyNumberFormat="1" applyFont="1" applyFill="1" applyBorder="1" applyAlignment="1" applyProtection="1">
      <alignment vertical="center" wrapText="1"/>
    </xf>
    <xf numFmtId="6" fontId="2" fillId="3" borderId="4" xfId="9" applyNumberFormat="1" applyFont="1" applyFill="1" applyBorder="1" applyAlignment="1" applyProtection="1">
      <alignment vertical="center"/>
    </xf>
    <xf numFmtId="6" fontId="2" fillId="0" borderId="157" xfId="9" applyNumberFormat="1" applyFont="1" applyFill="1" applyBorder="1" applyAlignment="1" applyProtection="1">
      <alignment vertical="center"/>
    </xf>
    <xf numFmtId="6" fontId="2" fillId="0" borderId="4" xfId="9" applyNumberFormat="1" applyFont="1" applyFill="1" applyBorder="1" applyAlignment="1" applyProtection="1">
      <alignment vertical="center"/>
    </xf>
    <xf numFmtId="6" fontId="2" fillId="5" borderId="4" xfId="9" applyNumberFormat="1" applyFont="1" applyFill="1" applyBorder="1" applyAlignment="1" applyProtection="1">
      <alignment vertical="center"/>
    </xf>
    <xf numFmtId="6" fontId="2" fillId="17" borderId="4" xfId="9" applyNumberFormat="1" applyFont="1" applyFill="1" applyBorder="1" applyAlignment="1" applyProtection="1">
      <alignment vertical="center"/>
    </xf>
    <xf numFmtId="6" fontId="2" fillId="15" borderId="157" xfId="9" applyNumberFormat="1" applyFont="1" applyFill="1" applyBorder="1" applyAlignment="1" applyProtection="1">
      <alignment vertical="center"/>
    </xf>
    <xf numFmtId="38" fontId="2" fillId="0" borderId="4" xfId="9" applyNumberFormat="1" applyFont="1" applyFill="1" applyBorder="1" applyAlignment="1" applyProtection="1">
      <alignment vertical="center"/>
    </xf>
    <xf numFmtId="6" fontId="2" fillId="15" borderId="4" xfId="9" applyNumberFormat="1" applyFont="1" applyFill="1" applyBorder="1" applyAlignment="1" applyProtection="1">
      <alignment vertical="center"/>
    </xf>
    <xf numFmtId="38" fontId="2" fillId="0" borderId="4" xfId="9" applyNumberFormat="1" applyFont="1" applyFill="1" applyBorder="1" applyAlignment="1" applyProtection="1">
      <alignment vertical="center" wrapText="1"/>
    </xf>
    <xf numFmtId="1" fontId="2" fillId="17" borderId="4" xfId="9" applyNumberFormat="1" applyFont="1" applyFill="1" applyBorder="1" applyAlignment="1" applyProtection="1">
      <alignment horizontal="left" vertical="center" wrapText="1"/>
    </xf>
    <xf numFmtId="0" fontId="31" fillId="17" borderId="4" xfId="9" applyFont="1" applyFill="1" applyBorder="1" applyAlignment="1" applyProtection="1">
      <alignment horizontal="left" vertical="center" wrapText="1"/>
    </xf>
    <xf numFmtId="1" fontId="2" fillId="0" borderId="23" xfId="9" applyNumberFormat="1" applyFont="1" applyFill="1" applyBorder="1" applyAlignment="1" applyProtection="1">
      <alignment horizontal="left" vertical="center" wrapText="1"/>
    </xf>
    <xf numFmtId="0" fontId="31" fillId="0" borderId="23" xfId="9" applyFont="1" applyFill="1" applyBorder="1" applyAlignment="1" applyProtection="1">
      <alignment horizontal="left" vertical="center" wrapText="1"/>
    </xf>
    <xf numFmtId="38" fontId="2" fillId="17" borderId="23" xfId="9" applyNumberFormat="1" applyFont="1" applyFill="1" applyBorder="1" applyAlignment="1" applyProtection="1">
      <alignment vertical="center" wrapText="1"/>
    </xf>
    <xf numFmtId="6" fontId="2" fillId="3" borderId="23" xfId="9" applyNumberFormat="1" applyFont="1" applyFill="1" applyBorder="1" applyAlignment="1" applyProtection="1">
      <alignment vertical="center"/>
    </xf>
    <xf numFmtId="6" fontId="2" fillId="0" borderId="22" xfId="9" applyNumberFormat="1" applyFont="1" applyFill="1" applyBorder="1" applyAlignment="1" applyProtection="1">
      <alignment vertical="center"/>
    </xf>
    <xf numFmtId="6" fontId="2" fillId="0" borderId="23" xfId="9" applyNumberFormat="1" applyFont="1" applyFill="1" applyBorder="1" applyAlignment="1" applyProtection="1">
      <alignment vertical="center"/>
    </xf>
    <xf numFmtId="6" fontId="2" fillId="5" borderId="23" xfId="9" applyNumberFormat="1" applyFont="1" applyFill="1" applyBorder="1" applyAlignment="1" applyProtection="1">
      <alignment vertical="center"/>
    </xf>
    <xf numFmtId="6" fontId="2" fillId="17" borderId="23" xfId="9" applyNumberFormat="1" applyFont="1" applyFill="1" applyBorder="1" applyAlignment="1" applyProtection="1">
      <alignment vertical="center"/>
    </xf>
    <xf numFmtId="6" fontId="2" fillId="15" borderId="22" xfId="9" applyNumberFormat="1" applyFont="1" applyFill="1" applyBorder="1" applyAlignment="1" applyProtection="1">
      <alignment vertical="center"/>
    </xf>
    <xf numFmtId="38" fontId="2" fillId="0" borderId="23" xfId="9" applyNumberFormat="1" applyFont="1" applyFill="1" applyBorder="1" applyAlignment="1" applyProtection="1">
      <alignment vertical="center"/>
    </xf>
    <xf numFmtId="6" fontId="2" fillId="15" borderId="23" xfId="9" applyNumberFormat="1" applyFont="1" applyFill="1" applyBorder="1" applyAlignment="1" applyProtection="1">
      <alignment vertical="center"/>
    </xf>
    <xf numFmtId="38" fontId="2" fillId="0" borderId="92" xfId="9" applyNumberFormat="1" applyFont="1" applyFill="1" applyBorder="1" applyAlignment="1" applyProtection="1">
      <alignment vertical="center" wrapText="1"/>
    </xf>
    <xf numFmtId="0" fontId="2" fillId="29" borderId="0" xfId="9" applyFont="1" applyFill="1" applyAlignment="1" applyProtection="1">
      <alignment vertical="center"/>
    </xf>
    <xf numFmtId="1" fontId="2" fillId="17" borderId="23" xfId="9" applyNumberFormat="1" applyFont="1" applyFill="1" applyBorder="1" applyAlignment="1" applyProtection="1">
      <alignment horizontal="left" vertical="center" wrapText="1"/>
    </xf>
    <xf numFmtId="1" fontId="2" fillId="0" borderId="158" xfId="9" applyNumberFormat="1" applyFont="1" applyFill="1" applyBorder="1" applyAlignment="1" applyProtection="1">
      <alignment horizontal="left" vertical="center" wrapText="1"/>
    </xf>
    <xf numFmtId="0" fontId="31" fillId="0" borderId="158" xfId="9" applyFont="1" applyFill="1" applyBorder="1" applyAlignment="1" applyProtection="1">
      <alignment horizontal="left" vertical="center" wrapText="1"/>
    </xf>
    <xf numFmtId="38" fontId="2" fillId="0" borderId="158" xfId="9" applyNumberFormat="1" applyFont="1" applyFill="1" applyBorder="1" applyAlignment="1" applyProtection="1">
      <alignment vertical="center" wrapText="1"/>
    </xf>
    <xf numFmtId="6" fontId="2" fillId="0" borderId="158" xfId="9" applyNumberFormat="1" applyFont="1" applyBorder="1" applyAlignment="1" applyProtection="1">
      <alignment vertical="center"/>
    </xf>
    <xf numFmtId="6" fontId="2" fillId="17" borderId="158" xfId="9" applyNumberFormat="1" applyFont="1" applyFill="1" applyBorder="1" applyAlignment="1" applyProtection="1">
      <alignment vertical="center"/>
    </xf>
    <xf numFmtId="6" fontId="2" fillId="3" borderId="158" xfId="9" applyNumberFormat="1" applyFont="1" applyFill="1" applyBorder="1" applyAlignment="1" applyProtection="1">
      <alignment vertical="center"/>
    </xf>
    <xf numFmtId="6" fontId="2" fillId="0" borderId="83" xfId="9" applyNumberFormat="1" applyFont="1" applyFill="1" applyBorder="1" applyAlignment="1" applyProtection="1">
      <alignment vertical="center"/>
    </xf>
    <xf numFmtId="6" fontId="2" fillId="0" borderId="158" xfId="9" applyNumberFormat="1" applyFont="1" applyFill="1" applyBorder="1" applyAlignment="1" applyProtection="1">
      <alignment vertical="center"/>
    </xf>
    <xf numFmtId="6" fontId="2" fillId="5" borderId="158" xfId="9" applyNumberFormat="1" applyFont="1" applyFill="1" applyBorder="1" applyAlignment="1" applyProtection="1">
      <alignment vertical="center"/>
    </xf>
    <xf numFmtId="6" fontId="2" fillId="15" borderId="83" xfId="9" applyNumberFormat="1" applyFont="1" applyFill="1" applyBorder="1" applyAlignment="1" applyProtection="1">
      <alignment vertical="center"/>
    </xf>
    <xf numFmtId="38" fontId="2" fillId="0" borderId="158" xfId="9" applyNumberFormat="1" applyFont="1" applyFill="1" applyBorder="1" applyAlignment="1" applyProtection="1">
      <alignment vertical="center"/>
    </xf>
    <xf numFmtId="6" fontId="2" fillId="15" borderId="158" xfId="9" applyNumberFormat="1" applyFont="1" applyFill="1" applyBorder="1" applyAlignment="1" applyProtection="1">
      <alignment vertical="center"/>
    </xf>
    <xf numFmtId="0" fontId="6" fillId="0" borderId="23" xfId="9" applyFont="1" applyBorder="1" applyAlignment="1" applyProtection="1">
      <alignment vertical="center" wrapText="1"/>
    </xf>
    <xf numFmtId="3" fontId="6" fillId="0" borderId="23" xfId="9" applyNumberFormat="1" applyFont="1" applyFill="1" applyBorder="1" applyAlignment="1" applyProtection="1">
      <alignment vertical="center"/>
    </xf>
    <xf numFmtId="6" fontId="6" fillId="0" borderId="23" xfId="9" applyNumberFormat="1" applyFont="1" applyBorder="1" applyAlignment="1" applyProtection="1">
      <alignment vertical="center"/>
    </xf>
    <xf numFmtId="6" fontId="6" fillId="0" borderId="23" xfId="9" applyNumberFormat="1" applyFont="1" applyFill="1" applyBorder="1" applyAlignment="1" applyProtection="1">
      <alignment vertical="center"/>
    </xf>
    <xf numFmtId="6" fontId="6" fillId="3" borderId="23" xfId="9" applyNumberFormat="1" applyFont="1" applyFill="1" applyBorder="1" applyAlignment="1" applyProtection="1">
      <alignment vertical="center"/>
    </xf>
    <xf numFmtId="6" fontId="6" fillId="5" borderId="23" xfId="9" applyNumberFormat="1" applyFont="1" applyFill="1" applyBorder="1" applyAlignment="1" applyProtection="1">
      <alignment vertical="center"/>
    </xf>
    <xf numFmtId="6" fontId="6" fillId="15" borderId="23" xfId="9" applyNumberFormat="1" applyFont="1" applyFill="1" applyBorder="1" applyAlignment="1" applyProtection="1">
      <alignment vertical="center"/>
    </xf>
    <xf numFmtId="38" fontId="6" fillId="0" borderId="23" xfId="9" applyNumberFormat="1" applyFont="1" applyFill="1" applyBorder="1" applyAlignment="1" applyProtection="1">
      <alignment vertical="center"/>
    </xf>
    <xf numFmtId="0" fontId="33" fillId="0" borderId="0" xfId="9" applyAlignment="1">
      <alignment vertical="center"/>
    </xf>
    <xf numFmtId="0" fontId="33" fillId="0" borderId="0" xfId="9" applyFill="1" applyAlignment="1">
      <alignment vertical="center"/>
    </xf>
    <xf numFmtId="1" fontId="2" fillId="17" borderId="92" xfId="9" applyNumberFormat="1" applyFont="1" applyFill="1" applyBorder="1" applyAlignment="1" applyProtection="1">
      <alignment horizontal="left" vertical="center" wrapText="1"/>
    </xf>
    <xf numFmtId="0" fontId="31" fillId="17" borderId="92" xfId="9" applyFont="1" applyFill="1" applyBorder="1" applyAlignment="1" applyProtection="1">
      <alignment horizontal="left" vertical="center" wrapText="1"/>
    </xf>
    <xf numFmtId="1" fontId="2" fillId="17" borderId="158" xfId="9" applyNumberFormat="1" applyFont="1" applyFill="1" applyBorder="1" applyAlignment="1" applyProtection="1">
      <alignment horizontal="left" vertical="center" wrapText="1"/>
    </xf>
    <xf numFmtId="0" fontId="31" fillId="17" borderId="158" xfId="9" applyFont="1" applyFill="1" applyBorder="1" applyAlignment="1" applyProtection="1">
      <alignment horizontal="left" vertical="center" wrapText="1"/>
    </xf>
    <xf numFmtId="38" fontId="2" fillId="17" borderId="158" xfId="9" applyNumberFormat="1" applyFont="1" applyFill="1" applyBorder="1" applyAlignment="1" applyProtection="1">
      <alignment vertical="center" wrapText="1"/>
    </xf>
    <xf numFmtId="0" fontId="6" fillId="0" borderId="1" xfId="9" applyFont="1" applyBorder="1" applyAlignment="1" applyProtection="1">
      <alignment vertical="center" wrapText="1"/>
    </xf>
    <xf numFmtId="6" fontId="6" fillId="0" borderId="1" xfId="9" applyNumberFormat="1" applyFont="1" applyFill="1" applyBorder="1" applyAlignment="1" applyProtection="1">
      <alignment vertical="center"/>
    </xf>
    <xf numFmtId="6" fontId="6" fillId="3" borderId="1" xfId="9" applyNumberFormat="1" applyFont="1" applyFill="1" applyBorder="1" applyAlignment="1" applyProtection="1">
      <alignment vertical="center"/>
    </xf>
    <xf numFmtId="6" fontId="6" fillId="5" borderId="1" xfId="9" applyNumberFormat="1" applyFont="1" applyFill="1" applyBorder="1" applyAlignment="1" applyProtection="1">
      <alignment vertical="center"/>
    </xf>
    <xf numFmtId="6" fontId="6" fillId="15" borderId="1" xfId="9" applyNumberFormat="1" applyFont="1" applyFill="1" applyBorder="1" applyAlignment="1" applyProtection="1">
      <alignment vertical="center"/>
    </xf>
    <xf numFmtId="38" fontId="6" fillId="0" borderId="1" xfId="9" applyNumberFormat="1" applyFont="1" applyFill="1" applyBorder="1" applyAlignment="1" applyProtection="1">
      <alignment vertical="center"/>
    </xf>
    <xf numFmtId="6" fontId="2" fillId="29" borderId="92" xfId="9" applyNumberFormat="1" applyFont="1" applyFill="1" applyBorder="1" applyAlignment="1" applyProtection="1">
      <alignment vertical="center"/>
    </xf>
    <xf numFmtId="6" fontId="2" fillId="29" borderId="91" xfId="9" applyNumberFormat="1" applyFont="1" applyFill="1" applyBorder="1" applyAlignment="1" applyProtection="1">
      <alignment vertical="center"/>
    </xf>
    <xf numFmtId="6" fontId="2" fillId="18" borderId="92" xfId="9" applyNumberFormat="1" applyFont="1" applyFill="1" applyBorder="1" applyAlignment="1" applyProtection="1">
      <alignment vertical="center"/>
    </xf>
    <xf numFmtId="6" fontId="2" fillId="29" borderId="23" xfId="9" applyNumberFormat="1" applyFont="1" applyFill="1" applyBorder="1" applyAlignment="1" applyProtection="1">
      <alignment vertical="center"/>
    </xf>
    <xf numFmtId="6" fontId="2" fillId="29" borderId="22" xfId="9" applyNumberFormat="1" applyFont="1" applyFill="1" applyBorder="1" applyAlignment="1" applyProtection="1">
      <alignment vertical="center"/>
    </xf>
    <xf numFmtId="6" fontId="2" fillId="18" borderId="23" xfId="9" applyNumberFormat="1" applyFont="1" applyFill="1" applyBorder="1" applyAlignment="1" applyProtection="1">
      <alignment vertical="center"/>
    </xf>
    <xf numFmtId="0" fontId="6" fillId="0" borderId="0" xfId="9" applyFont="1" applyBorder="1" applyAlignment="1" applyProtection="1">
      <alignment vertical="center" wrapText="1"/>
    </xf>
    <xf numFmtId="3" fontId="2" fillId="0" borderId="0" xfId="9" applyNumberFormat="1" applyFont="1" applyFill="1" applyBorder="1" applyAlignment="1" applyProtection="1">
      <alignment vertical="center"/>
    </xf>
    <xf numFmtId="8" fontId="2" fillId="0" borderId="0" xfId="9" applyNumberFormat="1" applyFont="1" applyBorder="1" applyAlignment="1" applyProtection="1">
      <alignment vertical="center"/>
    </xf>
    <xf numFmtId="6" fontId="2" fillId="0" borderId="0" xfId="9" applyNumberFormat="1" applyFont="1" applyBorder="1" applyAlignment="1" applyProtection="1">
      <alignment vertical="center"/>
    </xf>
    <xf numFmtId="1" fontId="2" fillId="0" borderId="0" xfId="9" applyNumberFormat="1" applyFont="1" applyBorder="1" applyAlignment="1" applyProtection="1">
      <alignment vertical="center"/>
    </xf>
    <xf numFmtId="6" fontId="2" fillId="0" borderId="0" xfId="9" applyNumberFormat="1" applyFont="1" applyFill="1" applyBorder="1" applyAlignment="1" applyProtection="1">
      <alignment horizontal="center" vertical="center"/>
    </xf>
    <xf numFmtId="0" fontId="6" fillId="0" borderId="0" xfId="9" applyFont="1" applyBorder="1" applyAlignment="1" applyProtection="1">
      <alignment horizontal="left" vertical="center" wrapText="1"/>
    </xf>
    <xf numFmtId="6" fontId="6" fillId="0" borderId="0" xfId="9" applyNumberFormat="1" applyFont="1" applyBorder="1" applyAlignment="1" applyProtection="1">
      <alignment vertical="center" wrapText="1"/>
    </xf>
    <xf numFmtId="0" fontId="6" fillId="0" borderId="0" xfId="9" applyFont="1" applyBorder="1" applyAlignment="1" applyProtection="1">
      <alignment vertical="center"/>
    </xf>
    <xf numFmtId="0" fontId="26" fillId="0" borderId="0" xfId="9" applyFont="1" applyBorder="1" applyAlignment="1" applyProtection="1">
      <alignment vertical="center"/>
    </xf>
    <xf numFmtId="0" fontId="26" fillId="0" borderId="0" xfId="9" applyFont="1" applyBorder="1" applyAlignment="1" applyProtection="1">
      <alignment vertical="center" wrapText="1"/>
    </xf>
    <xf numFmtId="3" fontId="26" fillId="0" borderId="0" xfId="9" applyNumberFormat="1" applyFont="1" applyBorder="1" applyAlignment="1" applyProtection="1">
      <alignment vertical="center" wrapText="1"/>
    </xf>
    <xf numFmtId="0" fontId="26" fillId="0" borderId="0" xfId="9" applyFont="1" applyBorder="1" applyAlignment="1" applyProtection="1">
      <alignment horizontal="left" vertical="center" wrapText="1"/>
    </xf>
    <xf numFmtId="0" fontId="29" fillId="0" borderId="0" xfId="9" applyFont="1" applyAlignment="1" applyProtection="1">
      <alignment vertical="center" wrapText="1"/>
    </xf>
    <xf numFmtId="0" fontId="29" fillId="0" borderId="0" xfId="9" applyFont="1" applyAlignment="1" applyProtection="1">
      <alignment vertical="center"/>
    </xf>
    <xf numFmtId="0" fontId="29" fillId="0" borderId="0" xfId="9" applyFont="1" applyAlignment="1" applyProtection="1">
      <alignment horizontal="left" vertical="center"/>
    </xf>
    <xf numFmtId="1" fontId="11" fillId="0" borderId="23" xfId="9" applyNumberFormat="1" applyFont="1" applyBorder="1" applyAlignment="1" applyProtection="1">
      <alignment vertical="center"/>
    </xf>
    <xf numFmtId="1" fontId="2" fillId="0" borderId="0" xfId="9" applyNumberFormat="1" applyFont="1" applyAlignment="1" applyProtection="1">
      <alignment vertical="center"/>
    </xf>
    <xf numFmtId="0" fontId="56" fillId="0" borderId="0" xfId="9" applyFont="1" applyBorder="1" applyAlignment="1" applyProtection="1">
      <alignment horizontal="center" vertical="center"/>
    </xf>
    <xf numFmtId="43" fontId="2" fillId="0" borderId="0" xfId="9" applyNumberFormat="1" applyFont="1" applyAlignment="1" applyProtection="1">
      <alignment vertical="center"/>
    </xf>
    <xf numFmtId="10" fontId="2" fillId="0" borderId="0" xfId="9" applyNumberFormat="1" applyFont="1" applyAlignment="1" applyProtection="1">
      <alignment vertical="center"/>
    </xf>
    <xf numFmtId="0" fontId="57" fillId="8" borderId="32" xfId="9" applyFont="1" applyFill="1" applyBorder="1" applyAlignment="1" applyProtection="1">
      <alignment horizontal="center" vertical="center" wrapText="1"/>
    </xf>
    <xf numFmtId="0" fontId="57" fillId="8" borderId="33" xfId="9" applyFont="1" applyFill="1" applyBorder="1" applyAlignment="1" applyProtection="1">
      <alignment horizontal="center" vertical="center" wrapText="1"/>
    </xf>
    <xf numFmtId="0" fontId="57" fillId="8" borderId="34" xfId="9" applyFont="1" applyFill="1" applyBorder="1" applyAlignment="1" applyProtection="1">
      <alignment horizontal="center" vertical="center" wrapText="1"/>
    </xf>
    <xf numFmtId="0" fontId="57" fillId="14" borderId="32" xfId="9" applyFont="1" applyFill="1" applyBorder="1" applyAlignment="1" applyProtection="1">
      <alignment horizontal="center" vertical="center" wrapText="1"/>
    </xf>
    <xf numFmtId="0" fontId="57" fillId="14" borderId="33" xfId="9" applyFont="1" applyFill="1" applyBorder="1" applyAlignment="1" applyProtection="1">
      <alignment horizontal="center" vertical="center" wrapText="1"/>
    </xf>
    <xf numFmtId="0" fontId="57" fillId="14" borderId="34" xfId="9" applyFont="1" applyFill="1" applyBorder="1" applyAlignment="1" applyProtection="1">
      <alignment horizontal="center" vertical="center" wrapText="1"/>
    </xf>
    <xf numFmtId="0" fontId="8" fillId="5" borderId="19" xfId="9" applyFont="1" applyFill="1" applyBorder="1" applyAlignment="1" applyProtection="1">
      <alignment horizontal="center" vertical="center" wrapText="1"/>
    </xf>
    <xf numFmtId="0" fontId="8" fillId="16" borderId="1" xfId="9" applyFont="1" applyFill="1" applyBorder="1" applyAlignment="1" applyProtection="1">
      <alignment horizontal="center" vertical="center" wrapText="1"/>
    </xf>
    <xf numFmtId="0" fontId="8" fillId="16" borderId="19" xfId="9" applyFont="1" applyFill="1" applyBorder="1" applyAlignment="1" applyProtection="1">
      <alignment horizontal="center" vertical="center" wrapText="1"/>
    </xf>
    <xf numFmtId="0" fontId="8" fillId="15" borderId="19" xfId="9" applyFont="1" applyFill="1" applyBorder="1" applyAlignment="1" applyProtection="1">
      <alignment horizontal="center" vertical="center" wrapText="1"/>
    </xf>
    <xf numFmtId="0" fontId="8" fillId="5" borderId="14" xfId="9" applyFont="1" applyFill="1" applyBorder="1" applyAlignment="1" applyProtection="1">
      <alignment horizontal="center" vertical="center" wrapText="1"/>
    </xf>
    <xf numFmtId="0" fontId="8" fillId="12" borderId="14" xfId="9" applyFont="1" applyFill="1" applyBorder="1" applyAlignment="1" applyProtection="1">
      <alignment horizontal="center" vertical="center" wrapText="1"/>
    </xf>
    <xf numFmtId="2" fontId="3" fillId="8" borderId="1" xfId="9" applyNumberFormat="1" applyFont="1" applyFill="1" applyBorder="1" applyAlignment="1" applyProtection="1">
      <alignment horizontal="center" vertical="center" wrapText="1"/>
    </xf>
    <xf numFmtId="10" fontId="3" fillId="14" borderId="1" xfId="9" applyNumberFormat="1" applyFont="1" applyFill="1" applyBorder="1" applyAlignment="1" applyProtection="1">
      <alignment horizontal="center" vertical="center" wrapText="1"/>
    </xf>
    <xf numFmtId="0" fontId="8" fillId="5" borderId="23" xfId="9" applyFont="1" applyFill="1" applyBorder="1" applyAlignment="1" applyProtection="1">
      <alignment horizontal="center" vertical="center" wrapText="1"/>
    </xf>
    <xf numFmtId="167" fontId="2" fillId="9" borderId="1" xfId="1" applyNumberFormat="1" applyFont="1" applyFill="1" applyBorder="1" applyAlignment="1" applyProtection="1">
      <alignment horizontal="center" vertical="center"/>
    </xf>
    <xf numFmtId="1" fontId="7" fillId="9" borderId="32" xfId="1" applyNumberFormat="1" applyFont="1" applyFill="1" applyBorder="1" applyAlignment="1" applyProtection="1">
      <alignment horizontal="center" vertical="center"/>
    </xf>
    <xf numFmtId="0" fontId="2" fillId="0" borderId="19" xfId="9" applyFont="1" applyBorder="1" applyAlignment="1" applyProtection="1">
      <alignment horizontal="center" vertical="center"/>
    </xf>
    <xf numFmtId="0" fontId="2" fillId="0" borderId="19" xfId="9" applyFont="1" applyBorder="1" applyAlignment="1" applyProtection="1">
      <alignment vertical="center"/>
    </xf>
    <xf numFmtId="38" fontId="2" fillId="0" borderId="14" xfId="9" applyNumberFormat="1" applyFont="1" applyBorder="1" applyAlignment="1" applyProtection="1">
      <alignment vertical="center"/>
    </xf>
    <xf numFmtId="0" fontId="2" fillId="0" borderId="14" xfId="9" applyFont="1" applyBorder="1" applyAlignment="1" applyProtection="1">
      <alignment vertical="center"/>
    </xf>
    <xf numFmtId="0" fontId="33" fillId="0" borderId="19" xfId="9" applyBorder="1" applyAlignment="1" applyProtection="1">
      <alignment vertical="center"/>
    </xf>
    <xf numFmtId="38" fontId="2" fillId="0" borderId="19" xfId="9" applyNumberFormat="1" applyFont="1" applyBorder="1" applyAlignment="1" applyProtection="1">
      <alignment vertical="center"/>
    </xf>
    <xf numFmtId="0" fontId="33" fillId="0" borderId="14" xfId="9" applyBorder="1" applyAlignment="1" applyProtection="1">
      <alignment vertical="center"/>
    </xf>
    <xf numFmtId="3" fontId="2" fillId="0" borderId="4" xfId="9" applyNumberFormat="1" applyFont="1" applyBorder="1" applyAlignment="1" applyProtection="1">
      <alignment horizontal="center" vertical="center"/>
    </xf>
    <xf numFmtId="165" fontId="2" fillId="0" borderId="173" xfId="9" applyNumberFormat="1" applyFont="1" applyBorder="1" applyAlignment="1" applyProtection="1">
      <alignment vertical="center"/>
    </xf>
    <xf numFmtId="165" fontId="2" fillId="2" borderId="4" xfId="9" applyNumberFormat="1" applyFont="1" applyFill="1" applyBorder="1" applyAlignment="1" applyProtection="1">
      <alignment vertical="center"/>
    </xf>
    <xf numFmtId="3" fontId="2" fillId="0" borderId="23" xfId="9" applyNumberFormat="1" applyFont="1" applyBorder="1" applyAlignment="1" applyProtection="1">
      <alignment horizontal="center" vertical="center"/>
    </xf>
    <xf numFmtId="165" fontId="2" fillId="0" borderId="20" xfId="9" applyNumberFormat="1" applyFont="1" applyBorder="1" applyAlignment="1" applyProtection="1">
      <alignment vertical="center"/>
    </xf>
    <xf numFmtId="165" fontId="2" fillId="2" borderId="23" xfId="9" applyNumberFormat="1" applyFont="1" applyFill="1" applyBorder="1" applyAlignment="1" applyProtection="1">
      <alignment vertical="center"/>
    </xf>
    <xf numFmtId="0" fontId="33" fillId="0" borderId="0" xfId="9" applyFill="1" applyAlignment="1" applyProtection="1">
      <alignment vertical="center"/>
    </xf>
    <xf numFmtId="3" fontId="2" fillId="0" borderId="92" xfId="9" applyNumberFormat="1" applyFont="1" applyBorder="1" applyAlignment="1" applyProtection="1">
      <alignment horizontal="center" vertical="center"/>
    </xf>
    <xf numFmtId="3" fontId="2" fillId="0" borderId="92" xfId="9" applyNumberFormat="1" applyFont="1" applyBorder="1" applyAlignment="1" applyProtection="1">
      <alignment vertical="center"/>
    </xf>
    <xf numFmtId="165" fontId="2" fillId="0" borderId="92" xfId="9" applyNumberFormat="1" applyFont="1" applyBorder="1" applyAlignment="1" applyProtection="1">
      <alignment vertical="center"/>
    </xf>
    <xf numFmtId="165" fontId="2" fillId="0" borderId="174" xfId="9" applyNumberFormat="1" applyFont="1" applyBorder="1" applyAlignment="1" applyProtection="1">
      <alignment vertical="center"/>
    </xf>
    <xf numFmtId="165" fontId="2" fillId="2" borderId="92" xfId="9" applyNumberFormat="1" applyFont="1" applyFill="1" applyBorder="1" applyAlignment="1" applyProtection="1">
      <alignment vertical="center"/>
    </xf>
    <xf numFmtId="0" fontId="2" fillId="0" borderId="14" xfId="9" applyFont="1" applyBorder="1" applyAlignment="1" applyProtection="1">
      <alignment horizontal="center" vertical="center"/>
    </xf>
    <xf numFmtId="165" fontId="2" fillId="0" borderId="14" xfId="9" applyNumberFormat="1" applyFont="1" applyBorder="1" applyAlignment="1" applyProtection="1">
      <alignment vertical="center"/>
    </xf>
    <xf numFmtId="6" fontId="2" fillId="0" borderId="14" xfId="9" applyNumberFormat="1" applyFont="1" applyBorder="1" applyAlignment="1" applyProtection="1">
      <alignment vertical="center"/>
    </xf>
    <xf numFmtId="165" fontId="2" fillId="0" borderId="36" xfId="9" applyNumberFormat="1" applyFont="1" applyBorder="1" applyAlignment="1" applyProtection="1">
      <alignment vertical="center"/>
    </xf>
    <xf numFmtId="165" fontId="2" fillId="2" borderId="14" xfId="9" applyNumberFormat="1" applyFont="1" applyFill="1" applyBorder="1" applyAlignment="1" applyProtection="1">
      <alignment vertical="center"/>
    </xf>
    <xf numFmtId="0" fontId="2" fillId="0" borderId="1" xfId="9" applyFont="1" applyBorder="1" applyAlignment="1" applyProtection="1">
      <alignment horizontal="center" vertical="center"/>
    </xf>
    <xf numFmtId="0" fontId="6" fillId="0" borderId="1" xfId="9" applyFont="1" applyBorder="1" applyAlignment="1" applyProtection="1">
      <alignment vertical="center"/>
    </xf>
    <xf numFmtId="6" fontId="6" fillId="2" borderId="1" xfId="9" applyNumberFormat="1" applyFont="1" applyFill="1" applyBorder="1" applyAlignment="1" applyProtection="1">
      <alignment vertical="center"/>
    </xf>
    <xf numFmtId="10" fontId="33" fillId="0" borderId="0" xfId="9" applyNumberFormat="1" applyAlignment="1" applyProtection="1">
      <alignment vertical="center"/>
    </xf>
    <xf numFmtId="0" fontId="58" fillId="0" borderId="0" xfId="9" applyFont="1" applyAlignment="1" applyProtection="1">
      <alignment vertical="center"/>
    </xf>
    <xf numFmtId="0" fontId="59" fillId="0" borderId="0" xfId="9" applyFont="1" applyAlignment="1" applyProtection="1">
      <alignment vertical="center"/>
    </xf>
    <xf numFmtId="0" fontId="17" fillId="0" borderId="0" xfId="9" quotePrefix="1" applyFont="1" applyBorder="1" applyAlignment="1" applyProtection="1">
      <alignment horizontal="center" vertical="center" wrapText="1"/>
    </xf>
    <xf numFmtId="0" fontId="6" fillId="0" borderId="0" xfId="9" applyFont="1" applyAlignment="1" applyProtection="1">
      <alignment horizontal="center"/>
    </xf>
    <xf numFmtId="0" fontId="6" fillId="0" borderId="0" xfId="9" applyFont="1" applyBorder="1" applyAlignment="1" applyProtection="1">
      <alignment horizontal="center"/>
    </xf>
    <xf numFmtId="0" fontId="6" fillId="0" borderId="0" xfId="9" applyFont="1" applyFill="1" applyBorder="1" applyAlignment="1" applyProtection="1">
      <alignment horizontal="center"/>
    </xf>
    <xf numFmtId="0" fontId="2" fillId="0" borderId="0" xfId="9" quotePrefix="1" applyFont="1" applyBorder="1" applyProtection="1"/>
    <xf numFmtId="0" fontId="60" fillId="0" borderId="0" xfId="9" quotePrefix="1" applyFont="1" applyBorder="1" applyAlignment="1" applyProtection="1">
      <alignment horizontal="left"/>
    </xf>
    <xf numFmtId="0" fontId="17" fillId="0" borderId="32" xfId="9" applyFont="1" applyBorder="1" applyAlignment="1" applyProtection="1">
      <alignment horizontal="center" vertical="center" wrapText="1"/>
    </xf>
    <xf numFmtId="0" fontId="17" fillId="0" borderId="34" xfId="9" applyFont="1" applyBorder="1" applyAlignment="1" applyProtection="1">
      <alignment horizontal="center" vertical="center" wrapText="1"/>
    </xf>
    <xf numFmtId="0" fontId="17" fillId="0" borderId="0" xfId="9" applyFont="1" applyBorder="1" applyAlignment="1" applyProtection="1">
      <alignment horizontal="center" vertical="center" wrapText="1"/>
    </xf>
    <xf numFmtId="0" fontId="61" fillId="0" borderId="30" xfId="9" applyFont="1" applyBorder="1" applyAlignment="1" applyProtection="1">
      <alignment horizontal="center"/>
    </xf>
    <xf numFmtId="0" fontId="17" fillId="0" borderId="30" xfId="9" quotePrefix="1" applyFont="1" applyBorder="1" applyAlignment="1" applyProtection="1">
      <alignment horizontal="center" vertical="center" wrapText="1"/>
    </xf>
    <xf numFmtId="0" fontId="17" fillId="0" borderId="19" xfId="9" quotePrefix="1" applyFont="1" applyBorder="1" applyAlignment="1" applyProtection="1">
      <alignment horizontal="center" vertical="center" wrapText="1"/>
    </xf>
    <xf numFmtId="0" fontId="61" fillId="0" borderId="1" xfId="9" applyFont="1" applyBorder="1" applyAlignment="1" applyProtection="1">
      <alignment horizontal="center"/>
    </xf>
    <xf numFmtId="0" fontId="61" fillId="0" borderId="0" xfId="9" applyFont="1" applyBorder="1" applyAlignment="1" applyProtection="1">
      <alignment horizontal="center"/>
    </xf>
    <xf numFmtId="0" fontId="61" fillId="0" borderId="1" xfId="9" applyFont="1" applyBorder="1" applyAlignment="1" applyProtection="1">
      <alignment horizontal="center" wrapText="1"/>
    </xf>
    <xf numFmtId="0" fontId="61" fillId="0" borderId="1" xfId="9" applyFont="1" applyBorder="1" applyProtection="1"/>
    <xf numFmtId="0" fontId="62" fillId="13" borderId="32" xfId="9" quotePrefix="1" applyFont="1" applyFill="1" applyBorder="1" applyAlignment="1" applyProtection="1">
      <alignment horizontal="center" vertical="center"/>
    </xf>
    <xf numFmtId="0" fontId="62" fillId="13" borderId="33" xfId="9" quotePrefix="1" applyFont="1" applyFill="1" applyBorder="1" applyAlignment="1" applyProtection="1">
      <alignment horizontal="center" vertical="center"/>
    </xf>
    <xf numFmtId="0" fontId="9" fillId="0" borderId="33" xfId="9" applyFont="1" applyBorder="1" applyAlignment="1" applyProtection="1">
      <alignment horizontal="center" vertical="center"/>
    </xf>
    <xf numFmtId="0" fontId="9" fillId="0" borderId="34" xfId="9" applyFont="1" applyBorder="1" applyAlignment="1" applyProtection="1">
      <alignment horizontal="center" vertical="center"/>
    </xf>
    <xf numFmtId="0" fontId="62" fillId="13" borderId="32" xfId="9" applyFont="1" applyFill="1" applyBorder="1" applyAlignment="1" applyProtection="1">
      <alignment horizontal="center" vertical="center" wrapText="1"/>
    </xf>
    <xf numFmtId="0" fontId="62" fillId="13" borderId="34" xfId="9" applyFont="1" applyFill="1" applyBorder="1" applyAlignment="1" applyProtection="1">
      <alignment horizontal="center" vertical="center" wrapText="1"/>
    </xf>
    <xf numFmtId="0" fontId="62" fillId="13" borderId="32" xfId="9" applyFont="1" applyFill="1" applyBorder="1" applyAlignment="1" applyProtection="1">
      <alignment horizontal="center" vertical="center"/>
    </xf>
    <xf numFmtId="0" fontId="62" fillId="13" borderId="33" xfId="9" applyFont="1" applyFill="1" applyBorder="1" applyAlignment="1" applyProtection="1">
      <alignment horizontal="center" vertical="center"/>
    </xf>
    <xf numFmtId="0" fontId="62" fillId="13" borderId="34" xfId="9" applyFont="1" applyFill="1" applyBorder="1" applyAlignment="1" applyProtection="1">
      <alignment horizontal="center" vertical="center"/>
    </xf>
    <xf numFmtId="0" fontId="7" fillId="12" borderId="19" xfId="9" applyFont="1" applyFill="1" applyBorder="1" applyAlignment="1" applyProtection="1">
      <alignment horizontal="center" vertical="center" wrapText="1"/>
    </xf>
    <xf numFmtId="0" fontId="3" fillId="13" borderId="19" xfId="9" quotePrefix="1" applyFont="1" applyFill="1" applyBorder="1" applyAlignment="1" applyProtection="1">
      <alignment horizontal="center" vertical="center" wrapText="1"/>
    </xf>
    <xf numFmtId="0" fontId="3" fillId="13" borderId="19" xfId="9" applyFont="1" applyFill="1" applyBorder="1" applyAlignment="1" applyProtection="1">
      <alignment horizontal="center" vertical="center" wrapText="1"/>
    </xf>
    <xf numFmtId="0" fontId="9" fillId="0" borderId="0" xfId="9" applyFont="1" applyProtection="1"/>
    <xf numFmtId="0" fontId="7" fillId="12" borderId="14" xfId="9" applyFont="1" applyFill="1" applyBorder="1" applyAlignment="1" applyProtection="1">
      <alignment horizontal="center" vertical="center" wrapText="1"/>
    </xf>
    <xf numFmtId="0" fontId="3" fillId="12" borderId="1" xfId="9" applyFont="1" applyFill="1" applyBorder="1" applyAlignment="1" applyProtection="1">
      <alignment horizontal="center" vertical="center" wrapText="1"/>
    </xf>
    <xf numFmtId="0" fontId="3" fillId="12" borderId="19" xfId="9" applyFont="1" applyFill="1" applyBorder="1" applyAlignment="1" applyProtection="1">
      <alignment horizontal="center" vertical="center" wrapText="1"/>
    </xf>
    <xf numFmtId="0" fontId="3" fillId="13" borderId="14" xfId="9" applyFont="1" applyFill="1" applyBorder="1" applyAlignment="1" applyProtection="1">
      <alignment vertical="center"/>
    </xf>
    <xf numFmtId="9" fontId="7" fillId="13" borderId="1" xfId="9" applyNumberFormat="1" applyFont="1" applyFill="1" applyBorder="1" applyAlignment="1" applyProtection="1">
      <alignment horizontal="center" vertical="center" wrapText="1"/>
    </xf>
    <xf numFmtId="0" fontId="7" fillId="12" borderId="23" xfId="9" applyFont="1" applyFill="1" applyBorder="1" applyAlignment="1" applyProtection="1">
      <alignment horizontal="center" vertical="center"/>
    </xf>
    <xf numFmtId="0" fontId="7" fillId="12" borderId="23" xfId="9" applyFont="1" applyFill="1" applyBorder="1" applyAlignment="1" applyProtection="1">
      <alignment horizontal="center" vertical="center" wrapText="1"/>
    </xf>
    <xf numFmtId="0" fontId="3" fillId="13" borderId="23" xfId="9" applyFont="1" applyFill="1" applyBorder="1" applyAlignment="1" applyProtection="1">
      <alignment vertical="center"/>
    </xf>
    <xf numFmtId="167" fontId="2" fillId="9" borderId="1" xfId="1" applyNumberFormat="1" applyFont="1" applyFill="1" applyBorder="1" applyAlignment="1" applyProtection="1">
      <alignment horizontal="center"/>
    </xf>
    <xf numFmtId="0" fontId="7" fillId="9" borderId="1" xfId="1" quotePrefix="1" applyNumberFormat="1" applyFont="1" applyFill="1" applyBorder="1" applyAlignment="1" applyProtection="1">
      <alignment horizontal="center"/>
    </xf>
    <xf numFmtId="1" fontId="7" fillId="9" borderId="1" xfId="1" quotePrefix="1" applyNumberFormat="1" applyFont="1" applyFill="1" applyBorder="1" applyAlignment="1" applyProtection="1">
      <alignment horizontal="center"/>
    </xf>
    <xf numFmtId="1" fontId="7" fillId="9" borderId="1" xfId="1" applyNumberFormat="1" applyFont="1" applyFill="1" applyBorder="1" applyAlignment="1" applyProtection="1">
      <alignment horizontal="center"/>
    </xf>
    <xf numFmtId="0" fontId="2" fillId="0" borderId="19" xfId="9" applyFont="1" applyBorder="1" applyAlignment="1" applyProtection="1">
      <alignment horizontal="center"/>
    </xf>
    <xf numFmtId="0" fontId="2" fillId="0" borderId="31" xfId="9" applyFont="1" applyFill="1" applyBorder="1" applyProtection="1"/>
    <xf numFmtId="0" fontId="2" fillId="0" borderId="14" xfId="9" applyFont="1" applyFill="1" applyBorder="1" applyProtection="1"/>
    <xf numFmtId="0" fontId="2" fillId="0" borderId="36" xfId="9" applyFont="1" applyFill="1" applyBorder="1" applyProtection="1"/>
    <xf numFmtId="0" fontId="2" fillId="0" borderId="19" xfId="9" applyFont="1" applyFill="1" applyBorder="1" applyProtection="1"/>
    <xf numFmtId="0" fontId="2" fillId="0" borderId="30" xfId="9" applyFont="1" applyFill="1" applyBorder="1" applyProtection="1"/>
    <xf numFmtId="9" fontId="46" fillId="0" borderId="14" xfId="9" applyNumberFormat="1" applyFont="1" applyFill="1" applyBorder="1" applyAlignment="1" applyProtection="1">
      <alignment horizontal="center"/>
    </xf>
    <xf numFmtId="0" fontId="59" fillId="0" borderId="36" xfId="9" applyFont="1" applyFill="1" applyBorder="1" applyProtection="1"/>
    <xf numFmtId="10" fontId="2" fillId="0" borderId="19" xfId="9" applyNumberFormat="1" applyFont="1" applyFill="1" applyBorder="1" applyProtection="1"/>
    <xf numFmtId="9" fontId="21" fillId="0" borderId="14" xfId="9" applyNumberFormat="1" applyFont="1" applyFill="1" applyBorder="1" applyProtection="1"/>
    <xf numFmtId="9" fontId="2" fillId="0" borderId="36" xfId="9" applyNumberFormat="1" applyFont="1" applyFill="1" applyBorder="1" applyProtection="1"/>
    <xf numFmtId="9" fontId="2" fillId="0" borderId="14" xfId="9" applyNumberFormat="1" applyFont="1" applyFill="1" applyBorder="1" applyProtection="1"/>
    <xf numFmtId="0" fontId="2" fillId="0" borderId="19" xfId="9" applyFont="1" applyBorder="1" applyProtection="1"/>
    <xf numFmtId="0" fontId="2" fillId="0" borderId="14" xfId="9" applyFont="1" applyBorder="1" applyProtection="1"/>
    <xf numFmtId="0" fontId="2" fillId="0" borderId="31" xfId="9" applyFont="1" applyBorder="1" applyProtection="1"/>
    <xf numFmtId="0" fontId="2" fillId="0" borderId="175" xfId="9" applyFont="1" applyBorder="1" applyProtection="1"/>
    <xf numFmtId="3" fontId="2" fillId="0" borderId="173" xfId="9" applyNumberFormat="1" applyFont="1" applyBorder="1" applyAlignment="1" applyProtection="1">
      <alignment vertical="center"/>
    </xf>
    <xf numFmtId="10" fontId="2" fillId="0" borderId="4" xfId="8" applyNumberFormat="1" applyFont="1" applyFill="1" applyBorder="1" applyAlignment="1" applyProtection="1">
      <alignment vertical="center"/>
    </xf>
    <xf numFmtId="6" fontId="2" fillId="0" borderId="4" xfId="7" applyNumberFormat="1" applyFont="1" applyFill="1" applyBorder="1" applyAlignment="1" applyProtection="1">
      <alignment vertical="center"/>
    </xf>
    <xf numFmtId="2" fontId="51" fillId="0" borderId="4" xfId="10" applyNumberFormat="1" applyFont="1" applyFill="1" applyBorder="1" applyAlignment="1" applyProtection="1">
      <alignment horizontal="right" vertical="center" wrapText="1"/>
    </xf>
    <xf numFmtId="165" fontId="51" fillId="0" borderId="4" xfId="10" applyNumberFormat="1" applyFont="1" applyFill="1" applyBorder="1" applyAlignment="1" applyProtection="1">
      <alignment horizontal="right" vertical="center" wrapText="1"/>
    </xf>
    <xf numFmtId="0" fontId="51" fillId="0" borderId="4" xfId="10" applyFont="1" applyFill="1" applyBorder="1" applyAlignment="1" applyProtection="1">
      <alignment horizontal="right" vertical="center" wrapText="1"/>
    </xf>
    <xf numFmtId="1" fontId="51" fillId="0" borderId="4" xfId="10" applyNumberFormat="1" applyFont="1" applyFill="1" applyBorder="1" applyAlignment="1" applyProtection="1">
      <alignment horizontal="right" vertical="center" wrapText="1"/>
    </xf>
    <xf numFmtId="2" fontId="2" fillId="0" borderId="4" xfId="9" applyNumberFormat="1" applyFont="1" applyBorder="1" applyAlignment="1" applyProtection="1">
      <alignment vertical="center"/>
    </xf>
    <xf numFmtId="4" fontId="2" fillId="0" borderId="4" xfId="1" applyNumberFormat="1" applyFont="1" applyBorder="1" applyAlignment="1" applyProtection="1">
      <alignment vertical="center"/>
    </xf>
    <xf numFmtId="4" fontId="2" fillId="0" borderId="173" xfId="1" applyNumberFormat="1" applyFont="1" applyBorder="1" applyAlignment="1" applyProtection="1">
      <alignment vertical="center"/>
    </xf>
    <xf numFmtId="40" fontId="2" fillId="0" borderId="4" xfId="9" applyNumberFormat="1" applyFont="1" applyFill="1" applyBorder="1" applyAlignment="1" applyProtection="1">
      <alignment vertical="center"/>
    </xf>
    <xf numFmtId="165" fontId="2" fillId="0" borderId="4" xfId="9" applyNumberFormat="1" applyFont="1" applyFill="1" applyBorder="1" applyAlignment="1" applyProtection="1">
      <alignment vertical="center"/>
    </xf>
    <xf numFmtId="10" fontId="2" fillId="0" borderId="4" xfId="9" applyNumberFormat="1" applyFont="1" applyFill="1" applyBorder="1" applyAlignment="1" applyProtection="1">
      <alignment vertical="center"/>
    </xf>
    <xf numFmtId="171" fontId="2" fillId="0" borderId="4" xfId="8" applyNumberFormat="1" applyFont="1" applyFill="1" applyBorder="1" applyAlignment="1" applyProtection="1">
      <alignment vertical="center"/>
    </xf>
    <xf numFmtId="10" fontId="2" fillId="17" borderId="4" xfId="9" applyNumberFormat="1" applyFont="1" applyFill="1" applyBorder="1" applyAlignment="1" applyProtection="1">
      <alignment vertical="center"/>
    </xf>
    <xf numFmtId="165" fontId="2" fillId="17" borderId="4" xfId="9" applyNumberFormat="1" applyFont="1" applyFill="1" applyBorder="1" applyAlignment="1" applyProtection="1">
      <alignment vertical="center"/>
    </xf>
    <xf numFmtId="3" fontId="2" fillId="0" borderId="20" xfId="9" applyNumberFormat="1" applyFont="1" applyBorder="1" applyAlignment="1" applyProtection="1">
      <alignment vertical="center"/>
    </xf>
    <xf numFmtId="10" fontId="2" fillId="0" borderId="23" xfId="8" applyNumberFormat="1" applyFont="1" applyFill="1" applyBorder="1" applyAlignment="1" applyProtection="1">
      <alignment vertical="center"/>
    </xf>
    <xf numFmtId="6" fontId="2" fillId="0" borderId="23" xfId="7" applyNumberFormat="1" applyFont="1" applyFill="1" applyBorder="1" applyAlignment="1" applyProtection="1">
      <alignment vertical="center"/>
    </xf>
    <xf numFmtId="2" fontId="51" fillId="0" borderId="23" xfId="10" applyNumberFormat="1" applyFont="1" applyFill="1" applyBorder="1" applyAlignment="1" applyProtection="1">
      <alignment horizontal="right" vertical="center" wrapText="1"/>
    </xf>
    <xf numFmtId="165" fontId="51" fillId="0" borderId="23" xfId="10" applyNumberFormat="1" applyFont="1" applyFill="1" applyBorder="1" applyAlignment="1" applyProtection="1">
      <alignment horizontal="right" vertical="center" wrapText="1"/>
    </xf>
    <xf numFmtId="0" fontId="51" fillId="0" borderId="23" xfId="10" applyFont="1" applyFill="1" applyBorder="1" applyAlignment="1" applyProtection="1">
      <alignment horizontal="right" vertical="center" wrapText="1"/>
    </xf>
    <xf numFmtId="2" fontId="2" fillId="0" borderId="23" xfId="9" applyNumberFormat="1" applyFont="1" applyBorder="1" applyAlignment="1" applyProtection="1">
      <alignment vertical="center"/>
    </xf>
    <xf numFmtId="4" fontId="2" fillId="0" borderId="23" xfId="1" applyNumberFormat="1" applyFont="1" applyBorder="1" applyAlignment="1" applyProtection="1">
      <alignment vertical="center"/>
    </xf>
    <xf numFmtId="4" fontId="2" fillId="0" borderId="20" xfId="1" applyNumberFormat="1" applyFont="1" applyBorder="1" applyAlignment="1" applyProtection="1">
      <alignment vertical="center"/>
    </xf>
    <xf numFmtId="40" fontId="2" fillId="0" borderId="23" xfId="9" applyNumberFormat="1" applyFont="1" applyFill="1" applyBorder="1" applyAlignment="1" applyProtection="1">
      <alignment vertical="center"/>
    </xf>
    <xf numFmtId="165" fontId="2" fillId="0" borderId="23" xfId="9" applyNumberFormat="1" applyFont="1" applyFill="1" applyBorder="1" applyAlignment="1" applyProtection="1">
      <alignment vertical="center"/>
    </xf>
    <xf numFmtId="10" fontId="2" fillId="0" borderId="23" xfId="9" applyNumberFormat="1" applyFont="1" applyFill="1" applyBorder="1" applyAlignment="1" applyProtection="1">
      <alignment vertical="center"/>
    </xf>
    <xf numFmtId="171" fontId="2" fillId="0" borderId="23" xfId="8" applyNumberFormat="1" applyFont="1" applyFill="1" applyBorder="1" applyAlignment="1" applyProtection="1">
      <alignment vertical="center"/>
    </xf>
    <xf numFmtId="165" fontId="2" fillId="10" borderId="4" xfId="9" applyNumberFormat="1" applyFont="1" applyFill="1" applyBorder="1" applyAlignment="1" applyProtection="1">
      <alignment vertical="center"/>
    </xf>
    <xf numFmtId="3" fontId="2" fillId="0" borderId="14" xfId="9" applyNumberFormat="1" applyFont="1" applyFill="1" applyBorder="1" applyAlignment="1" applyProtection="1">
      <alignment horizontal="center" vertical="center"/>
    </xf>
    <xf numFmtId="3" fontId="2" fillId="0" borderId="36" xfId="9" applyNumberFormat="1" applyFont="1" applyFill="1" applyBorder="1" applyAlignment="1" applyProtection="1">
      <alignment vertical="center"/>
    </xf>
    <xf numFmtId="165" fontId="2" fillId="0" borderId="14" xfId="9" applyNumberFormat="1" applyFont="1" applyFill="1" applyBorder="1" applyAlignment="1" applyProtection="1">
      <alignment vertical="center"/>
    </xf>
    <xf numFmtId="165" fontId="2" fillId="0" borderId="36" xfId="9" applyNumberFormat="1" applyFont="1" applyFill="1" applyBorder="1" applyAlignment="1" applyProtection="1">
      <alignment vertical="center"/>
    </xf>
    <xf numFmtId="10" fontId="2" fillId="0" borderId="36" xfId="8" applyNumberFormat="1" applyFont="1" applyFill="1" applyBorder="1" applyAlignment="1" applyProtection="1">
      <alignment vertical="center"/>
    </xf>
    <xf numFmtId="6" fontId="2" fillId="0" borderId="14" xfId="7" applyNumberFormat="1" applyFont="1" applyFill="1" applyBorder="1" applyAlignment="1" applyProtection="1">
      <alignment vertical="center"/>
    </xf>
    <xf numFmtId="2" fontId="2" fillId="0" borderId="14" xfId="9" applyNumberFormat="1" applyFont="1" applyFill="1" applyBorder="1" applyAlignment="1" applyProtection="1">
      <alignment vertical="center"/>
    </xf>
    <xf numFmtId="1" fontId="2" fillId="0" borderId="14" xfId="9" applyNumberFormat="1" applyFont="1" applyFill="1" applyBorder="1" applyAlignment="1" applyProtection="1">
      <alignment vertical="center"/>
    </xf>
    <xf numFmtId="3" fontId="2" fillId="0" borderId="14" xfId="9" applyNumberFormat="1" applyFont="1" applyFill="1" applyBorder="1" applyAlignment="1" applyProtection="1">
      <alignment vertical="center"/>
    </xf>
    <xf numFmtId="165" fontId="2" fillId="30" borderId="14" xfId="9" applyNumberFormat="1" applyFont="1" applyFill="1" applyBorder="1" applyAlignment="1" applyProtection="1">
      <alignment vertical="center"/>
    </xf>
    <xf numFmtId="4" fontId="2" fillId="30" borderId="14" xfId="1" applyNumberFormat="1" applyFont="1" applyFill="1" applyBorder="1" applyAlignment="1" applyProtection="1">
      <alignment vertical="center"/>
    </xf>
    <xf numFmtId="4" fontId="2" fillId="30" borderId="36" xfId="1" applyNumberFormat="1" applyFont="1" applyFill="1" applyBorder="1" applyAlignment="1" applyProtection="1">
      <alignment vertical="center"/>
    </xf>
    <xf numFmtId="40" fontId="2" fillId="30" borderId="14" xfId="9" applyNumberFormat="1" applyFont="1" applyFill="1" applyBorder="1" applyAlignment="1" applyProtection="1">
      <alignment vertical="center"/>
    </xf>
    <xf numFmtId="10" fontId="2" fillId="0" borderId="14" xfId="9" applyNumberFormat="1" applyFont="1" applyFill="1" applyBorder="1" applyAlignment="1" applyProtection="1">
      <alignment vertical="center"/>
    </xf>
    <xf numFmtId="6" fontId="2" fillId="0" borderId="14" xfId="9" applyNumberFormat="1" applyFont="1" applyFill="1" applyBorder="1" applyAlignment="1" applyProtection="1">
      <alignment vertical="center"/>
    </xf>
    <xf numFmtId="171" fontId="2" fillId="0" borderId="14" xfId="8" applyNumberFormat="1" applyFont="1" applyFill="1" applyBorder="1" applyAlignment="1" applyProtection="1">
      <alignment vertical="center"/>
    </xf>
    <xf numFmtId="10" fontId="2" fillId="0" borderId="14" xfId="8" applyNumberFormat="1" applyFont="1" applyFill="1" applyBorder="1" applyAlignment="1" applyProtection="1">
      <alignment vertical="center"/>
    </xf>
    <xf numFmtId="0" fontId="2" fillId="0" borderId="1" xfId="9" applyFont="1" applyBorder="1" applyAlignment="1" applyProtection="1">
      <alignment horizontal="right" vertical="center"/>
    </xf>
    <xf numFmtId="0" fontId="6" fillId="0" borderId="1" xfId="9" applyFont="1" applyBorder="1" applyAlignment="1" applyProtection="1">
      <alignment horizontal="left" vertical="center"/>
    </xf>
    <xf numFmtId="5" fontId="6" fillId="0" borderId="1" xfId="7" applyNumberFormat="1" applyFont="1" applyBorder="1" applyAlignment="1" applyProtection="1">
      <alignment horizontal="right" vertical="center"/>
    </xf>
    <xf numFmtId="10" fontId="6" fillId="17" borderId="1" xfId="8" applyNumberFormat="1" applyFont="1" applyFill="1" applyBorder="1" applyAlignment="1" applyProtection="1">
      <alignment horizontal="right" vertical="center"/>
    </xf>
    <xf numFmtId="6" fontId="6" fillId="17" borderId="1" xfId="7" applyNumberFormat="1" applyFont="1" applyFill="1" applyBorder="1" applyAlignment="1" applyProtection="1">
      <alignment horizontal="right" vertical="center"/>
    </xf>
    <xf numFmtId="2" fontId="6" fillId="0" borderId="1" xfId="9" applyNumberFormat="1" applyFont="1" applyBorder="1" applyAlignment="1" applyProtection="1">
      <alignment horizontal="right" vertical="center"/>
    </xf>
    <xf numFmtId="0" fontId="6" fillId="0" borderId="1" xfId="9" applyFont="1" applyBorder="1" applyAlignment="1" applyProtection="1">
      <alignment horizontal="right" vertical="center"/>
    </xf>
    <xf numFmtId="0" fontId="6" fillId="0" borderId="1" xfId="9" applyFont="1" applyFill="1" applyBorder="1" applyAlignment="1" applyProtection="1">
      <alignment horizontal="right" vertical="center"/>
    </xf>
    <xf numFmtId="5" fontId="6" fillId="0" borderId="1" xfId="7" applyNumberFormat="1" applyFont="1" applyFill="1" applyBorder="1" applyAlignment="1" applyProtection="1">
      <alignment horizontal="right" vertical="center"/>
    </xf>
    <xf numFmtId="43" fontId="6" fillId="0" borderId="1" xfId="1" applyNumberFormat="1" applyFont="1" applyBorder="1" applyAlignment="1" applyProtection="1">
      <alignment horizontal="right" vertical="center"/>
    </xf>
    <xf numFmtId="43" fontId="6" fillId="0" borderId="1" xfId="1" applyFont="1" applyBorder="1" applyAlignment="1" applyProtection="1">
      <alignment horizontal="right" vertical="center"/>
    </xf>
    <xf numFmtId="10" fontId="6" fillId="0" borderId="1" xfId="7" applyNumberFormat="1" applyFont="1" applyFill="1" applyBorder="1" applyAlignment="1" applyProtection="1">
      <alignment horizontal="right" vertical="center"/>
    </xf>
    <xf numFmtId="6" fontId="6" fillId="0" borderId="1" xfId="7" applyNumberFormat="1" applyFont="1" applyBorder="1" applyAlignment="1" applyProtection="1">
      <alignment horizontal="right" vertical="center"/>
    </xf>
    <xf numFmtId="10" fontId="6" fillId="0" borderId="1" xfId="9" applyNumberFormat="1" applyFont="1" applyBorder="1" applyAlignment="1" applyProtection="1">
      <alignment horizontal="right" vertical="center"/>
    </xf>
    <xf numFmtId="0" fontId="2" fillId="0" borderId="0" xfId="9" applyFont="1" applyAlignment="1" applyProtection="1">
      <alignment horizontal="right" vertical="center"/>
    </xf>
    <xf numFmtId="0" fontId="33" fillId="0" borderId="0" xfId="9" applyFill="1" applyProtection="1"/>
    <xf numFmtId="10" fontId="2" fillId="0" borderId="14" xfId="9" applyNumberFormat="1" applyFont="1" applyFill="1" applyBorder="1" applyProtection="1"/>
    <xf numFmtId="10" fontId="33" fillId="0" borderId="0" xfId="9" applyNumberFormat="1" applyProtection="1"/>
    <xf numFmtId="0" fontId="48" fillId="0" borderId="0" xfId="9" applyFont="1" applyAlignment="1" applyProtection="1">
      <alignment horizontal="center"/>
    </xf>
    <xf numFmtId="9" fontId="33" fillId="0" borderId="0" xfId="9" applyNumberFormat="1" applyProtection="1"/>
    <xf numFmtId="0" fontId="21" fillId="0" borderId="0" xfId="9" applyFont="1" applyProtection="1"/>
    <xf numFmtId="10" fontId="0" fillId="0" borderId="0" xfId="8" applyNumberFormat="1" applyFont="1" applyProtection="1"/>
    <xf numFmtId="10" fontId="21" fillId="0" borderId="0" xfId="9" applyNumberFormat="1" applyFont="1" applyProtection="1"/>
    <xf numFmtId="171" fontId="48" fillId="0" borderId="0" xfId="9" applyNumberFormat="1" applyFont="1" applyAlignment="1" applyProtection="1">
      <alignment horizontal="center"/>
    </xf>
    <xf numFmtId="5" fontId="21" fillId="0" borderId="0" xfId="9" applyNumberFormat="1" applyFont="1" applyProtection="1"/>
    <xf numFmtId="2" fontId="33" fillId="0" borderId="0" xfId="9" applyNumberFormat="1" applyProtection="1"/>
    <xf numFmtId="171" fontId="33" fillId="0" borderId="0" xfId="9" applyNumberFormat="1" applyBorder="1" applyProtection="1"/>
    <xf numFmtId="3" fontId="33" fillId="0" borderId="0" xfId="9" applyNumberFormat="1" applyProtection="1"/>
    <xf numFmtId="171" fontId="33" fillId="0" borderId="176" xfId="9" applyNumberFormat="1" applyBorder="1" applyAlignment="1" applyProtection="1">
      <alignment wrapText="1"/>
    </xf>
    <xf numFmtId="165" fontId="33" fillId="0" borderId="0" xfId="9" applyNumberFormat="1" applyBorder="1" applyProtection="1"/>
    <xf numFmtId="0" fontId="63" fillId="0" borderId="0" xfId="9" applyFont="1" applyFill="1" applyAlignment="1">
      <alignment vertical="center"/>
    </xf>
    <xf numFmtId="17" fontId="64" fillId="0" borderId="0" xfId="9" quotePrefix="1" applyNumberFormat="1" applyFont="1" applyFill="1" applyAlignment="1">
      <alignment horizontal="left" vertical="center"/>
    </xf>
    <xf numFmtId="0" fontId="31" fillId="0" borderId="0" xfId="9" applyFont="1" applyFill="1" applyAlignment="1">
      <alignment vertical="center"/>
    </xf>
    <xf numFmtId="0" fontId="31" fillId="0" borderId="0" xfId="9" applyFont="1" applyFill="1" applyAlignment="1">
      <alignment horizontal="center" vertical="center"/>
    </xf>
    <xf numFmtId="0" fontId="8" fillId="12" borderId="32" xfId="2" applyFont="1" applyFill="1" applyBorder="1" applyAlignment="1" applyProtection="1">
      <alignment horizontal="center" vertical="center" wrapText="1"/>
    </xf>
    <xf numFmtId="0" fontId="8" fillId="12" borderId="34" xfId="2" applyFont="1" applyFill="1" applyBorder="1" applyAlignment="1" applyProtection="1">
      <alignment horizontal="center" vertical="center" wrapText="1"/>
    </xf>
    <xf numFmtId="0" fontId="8" fillId="12" borderId="1" xfId="2" applyFont="1" applyFill="1" applyBorder="1" applyAlignment="1" applyProtection="1">
      <alignment horizontal="center" vertical="center" wrapText="1"/>
    </xf>
    <xf numFmtId="0" fontId="8" fillId="21" borderId="1" xfId="2" applyFont="1" applyFill="1" applyBorder="1" applyAlignment="1" applyProtection="1">
      <alignment horizontal="center" vertical="center" wrapText="1"/>
    </xf>
    <xf numFmtId="0" fontId="3" fillId="31" borderId="1" xfId="12" applyFont="1" applyFill="1" applyBorder="1" applyAlignment="1" applyProtection="1">
      <alignment horizontal="center" vertical="center" wrapText="1"/>
    </xf>
    <xf numFmtId="0" fontId="3" fillId="23" borderId="1" xfId="13" applyFont="1" applyFill="1" applyBorder="1" applyAlignment="1" applyProtection="1">
      <alignment horizontal="center" vertical="center" wrapText="1"/>
    </xf>
    <xf numFmtId="0" fontId="3" fillId="32" borderId="1" xfId="12" applyFont="1" applyFill="1" applyBorder="1" applyAlignment="1" applyProtection="1">
      <alignment horizontal="center" vertical="center" wrapText="1"/>
    </xf>
    <xf numFmtId="0" fontId="3" fillId="33" borderId="1" xfId="12" applyFont="1" applyFill="1" applyBorder="1" applyAlignment="1" applyProtection="1">
      <alignment horizontal="center" vertical="center" wrapText="1"/>
    </xf>
    <xf numFmtId="0" fontId="3" fillId="5" borderId="1" xfId="12" applyFont="1" applyFill="1" applyBorder="1" applyAlignment="1" applyProtection="1">
      <alignment horizontal="center" vertical="center" wrapText="1"/>
    </xf>
    <xf numFmtId="0" fontId="3" fillId="0" borderId="1" xfId="12" applyFont="1" applyFill="1" applyBorder="1" applyAlignment="1" applyProtection="1">
      <alignment horizontal="center" vertical="center" wrapText="1"/>
    </xf>
    <xf numFmtId="0" fontId="31" fillId="0" borderId="0" xfId="9" applyFont="1" applyAlignment="1">
      <alignment horizontal="center" vertical="center" wrapText="1"/>
    </xf>
    <xf numFmtId="0" fontId="51" fillId="0" borderId="92" xfId="13" applyNumberFormat="1" applyFont="1" applyBorder="1" applyAlignment="1" applyProtection="1">
      <alignment horizontal="center" vertical="center"/>
    </xf>
    <xf numFmtId="0" fontId="51" fillId="0" borderId="92" xfId="13" applyFont="1" applyBorder="1" applyAlignment="1" applyProtection="1">
      <alignment horizontal="left" vertical="center"/>
    </xf>
    <xf numFmtId="38" fontId="51" fillId="0" borderId="92" xfId="13" applyNumberFormat="1" applyFont="1" applyBorder="1" applyAlignment="1" applyProtection="1">
      <alignment vertical="center"/>
    </xf>
    <xf numFmtId="38" fontId="51" fillId="23" borderId="92" xfId="13" applyNumberFormat="1" applyFont="1" applyFill="1" applyBorder="1" applyAlignment="1" applyProtection="1">
      <alignment vertical="center"/>
    </xf>
    <xf numFmtId="0" fontId="31" fillId="0" borderId="0" xfId="9" applyFont="1" applyAlignment="1">
      <alignment vertical="center"/>
    </xf>
    <xf numFmtId="0" fontId="51" fillId="0" borderId="4" xfId="13" applyNumberFormat="1" applyFont="1" applyBorder="1" applyAlignment="1" applyProtection="1">
      <alignment horizontal="center" vertical="center"/>
    </xf>
    <xf numFmtId="0" fontId="51" fillId="0" borderId="4" xfId="13" applyFont="1" applyBorder="1" applyAlignment="1" applyProtection="1">
      <alignment horizontal="left" vertical="center"/>
    </xf>
    <xf numFmtId="38" fontId="51" fillId="0" borderId="4" xfId="13" applyNumberFormat="1" applyFont="1" applyBorder="1" applyAlignment="1" applyProtection="1">
      <alignment vertical="center"/>
    </xf>
    <xf numFmtId="38" fontId="51" fillId="23" borderId="4" xfId="13" applyNumberFormat="1" applyFont="1" applyFill="1" applyBorder="1" applyAlignment="1" applyProtection="1">
      <alignment vertical="center"/>
    </xf>
    <xf numFmtId="0" fontId="51" fillId="0" borderId="23" xfId="13" applyNumberFormat="1" applyFont="1" applyBorder="1" applyAlignment="1" applyProtection="1">
      <alignment horizontal="center" vertical="center"/>
    </xf>
    <xf numFmtId="0" fontId="51" fillId="0" borderId="23" xfId="13" applyFont="1" applyBorder="1" applyAlignment="1" applyProtection="1">
      <alignment horizontal="left" vertical="center"/>
    </xf>
    <xf numFmtId="38" fontId="51" fillId="0" borderId="23" xfId="13" applyNumberFormat="1" applyFont="1" applyBorder="1" applyAlignment="1" applyProtection="1">
      <alignment vertical="center"/>
    </xf>
    <xf numFmtId="38" fontId="51" fillId="23" borderId="23" xfId="13" applyNumberFormat="1" applyFont="1" applyFill="1" applyBorder="1" applyAlignment="1" applyProtection="1">
      <alignment vertical="center"/>
    </xf>
    <xf numFmtId="38" fontId="51" fillId="0" borderId="23" xfId="13" applyNumberFormat="1" applyFont="1" applyFill="1" applyBorder="1" applyAlignment="1" applyProtection="1">
      <alignment vertical="center"/>
    </xf>
    <xf numFmtId="0" fontId="32" fillId="0" borderId="35" xfId="14" applyNumberFormat="1" applyFont="1" applyBorder="1" applyAlignment="1" applyProtection="1">
      <alignment horizontal="center" vertical="center"/>
    </xf>
    <xf numFmtId="3" fontId="32" fillId="0" borderId="35" xfId="14" applyNumberFormat="1" applyFont="1" applyBorder="1" applyAlignment="1" applyProtection="1">
      <alignment vertical="center"/>
    </xf>
    <xf numFmtId="38" fontId="32" fillId="0" borderId="35" xfId="14" applyNumberFormat="1" applyFont="1" applyBorder="1" applyAlignment="1" applyProtection="1">
      <alignment vertical="center"/>
    </xf>
    <xf numFmtId="38" fontId="32" fillId="23" borderId="35" xfId="14" applyNumberFormat="1" applyFont="1" applyFill="1" applyBorder="1" applyAlignment="1" applyProtection="1">
      <alignment vertical="center"/>
    </xf>
    <xf numFmtId="0" fontId="65" fillId="0" borderId="0" xfId="9" applyFont="1" applyAlignment="1">
      <alignment vertical="center"/>
    </xf>
    <xf numFmtId="0" fontId="31" fillId="0" borderId="0" xfId="14" applyFont="1" applyProtection="1"/>
    <xf numFmtId="3" fontId="31" fillId="0" borderId="0" xfId="14" applyNumberFormat="1" applyFont="1" applyProtection="1"/>
    <xf numFmtId="38" fontId="31" fillId="0" borderId="0" xfId="14" applyNumberFormat="1" applyFont="1" applyProtection="1"/>
    <xf numFmtId="0" fontId="31" fillId="0" borderId="0" xfId="9" applyFont="1" applyAlignment="1">
      <alignment horizontal="left" vertical="center"/>
    </xf>
    <xf numFmtId="38" fontId="31" fillId="0" borderId="0" xfId="9" applyNumberFormat="1" applyFont="1" applyAlignment="1">
      <alignment vertical="center"/>
    </xf>
    <xf numFmtId="0" fontId="31" fillId="10" borderId="0" xfId="14" applyFont="1" applyFill="1" applyAlignment="1" applyProtection="1"/>
    <xf numFmtId="0" fontId="32" fillId="0" borderId="0" xfId="9" applyFont="1" applyAlignment="1">
      <alignment horizontal="left" vertical="center"/>
    </xf>
    <xf numFmtId="38" fontId="32" fillId="0" borderId="0" xfId="9" applyNumberFormat="1" applyFont="1" applyAlignment="1">
      <alignment vertical="center"/>
    </xf>
    <xf numFmtId="0" fontId="66" fillId="0" borderId="32" xfId="15" applyFont="1" applyBorder="1" applyAlignment="1">
      <alignment horizontal="center" vertical="center" wrapText="1"/>
    </xf>
    <xf numFmtId="0" fontId="66" fillId="0" borderId="33" xfId="15" applyFont="1" applyBorder="1" applyAlignment="1">
      <alignment horizontal="center" vertical="center"/>
    </xf>
    <xf numFmtId="0" fontId="66" fillId="0" borderId="34" xfId="15" applyFont="1" applyBorder="1" applyAlignment="1">
      <alignment horizontal="center" vertical="center"/>
    </xf>
    <xf numFmtId="0" fontId="67" fillId="0" borderId="1" xfId="13" applyFont="1" applyFill="1" applyBorder="1" applyAlignment="1">
      <alignment horizontal="center" vertical="center" wrapText="1"/>
    </xf>
    <xf numFmtId="0" fontId="30" fillId="0" borderId="1" xfId="15" applyFont="1" applyBorder="1" applyAlignment="1">
      <alignment horizontal="center" vertical="center"/>
    </xf>
    <xf numFmtId="0" fontId="1" fillId="0" borderId="0" xfId="15" applyAlignment="1">
      <alignment horizontal="center" vertical="center"/>
    </xf>
    <xf numFmtId="0" fontId="51" fillId="0" borderId="4" xfId="13" applyFont="1" applyBorder="1" applyAlignment="1" applyProtection="1">
      <alignment horizontal="center" vertical="center"/>
    </xf>
    <xf numFmtId="38" fontId="64" fillId="0" borderId="4" xfId="13" applyNumberFormat="1" applyFont="1" applyBorder="1" applyAlignment="1" applyProtection="1">
      <alignment vertical="center"/>
    </xf>
    <xf numFmtId="0" fontId="1" fillId="0" borderId="0" xfId="15"/>
    <xf numFmtId="0" fontId="51" fillId="0" borderId="23" xfId="13" applyFont="1" applyBorder="1" applyAlignment="1" applyProtection="1">
      <alignment horizontal="center" vertical="center"/>
    </xf>
    <xf numFmtId="38" fontId="64" fillId="0" borderId="23" xfId="13" applyNumberFormat="1" applyFont="1" applyBorder="1" applyAlignment="1" applyProtection="1">
      <alignment vertical="center"/>
    </xf>
    <xf numFmtId="0" fontId="51" fillId="8" borderId="4" xfId="13" applyFont="1" applyFill="1" applyBorder="1" applyAlignment="1" applyProtection="1">
      <alignment horizontal="center" vertical="center"/>
    </xf>
    <xf numFmtId="0" fontId="51" fillId="8" borderId="4" xfId="13" applyFont="1" applyFill="1" applyBorder="1" applyAlignment="1" applyProtection="1">
      <alignment horizontal="left" vertical="center"/>
    </xf>
    <xf numFmtId="38" fontId="51" fillId="8" borderId="4" xfId="13" applyNumberFormat="1" applyFont="1" applyFill="1" applyBorder="1" applyAlignment="1" applyProtection="1">
      <alignment vertical="center"/>
    </xf>
    <xf numFmtId="38" fontId="64" fillId="8" borderId="4" xfId="13" applyNumberFormat="1" applyFont="1" applyFill="1" applyBorder="1" applyAlignment="1" applyProtection="1">
      <alignment vertical="center"/>
    </xf>
    <xf numFmtId="0" fontId="51" fillId="14" borderId="23" xfId="13" applyFont="1" applyFill="1" applyBorder="1" applyAlignment="1" applyProtection="1">
      <alignment horizontal="center" vertical="center"/>
    </xf>
    <xf numFmtId="0" fontId="51" fillId="14" borderId="23" xfId="13" applyFont="1" applyFill="1" applyBorder="1" applyAlignment="1" applyProtection="1">
      <alignment horizontal="left" vertical="center"/>
    </xf>
    <xf numFmtId="38" fontId="51" fillId="14" borderId="23" xfId="13" applyNumberFormat="1" applyFont="1" applyFill="1" applyBorder="1" applyAlignment="1" applyProtection="1">
      <alignment vertical="center"/>
    </xf>
    <xf numFmtId="38" fontId="64" fillId="14" borderId="23" xfId="13" applyNumberFormat="1" applyFont="1" applyFill="1" applyBorder="1" applyAlignment="1" applyProtection="1">
      <alignment vertical="center"/>
    </xf>
    <xf numFmtId="0" fontId="51" fillId="5" borderId="23" xfId="13" applyFont="1" applyFill="1" applyBorder="1" applyAlignment="1" applyProtection="1">
      <alignment horizontal="center" vertical="center"/>
    </xf>
    <xf numFmtId="0" fontId="51" fillId="5" borderId="23" xfId="13" applyFont="1" applyFill="1" applyBorder="1" applyAlignment="1" applyProtection="1">
      <alignment horizontal="left" vertical="center"/>
    </xf>
    <xf numFmtId="38" fontId="51" fillId="5" borderId="23" xfId="13" applyNumberFormat="1" applyFont="1" applyFill="1" applyBorder="1" applyAlignment="1" applyProtection="1">
      <alignment vertical="center"/>
    </xf>
    <xf numFmtId="38" fontId="64" fillId="5" borderId="23" xfId="13" applyNumberFormat="1" applyFont="1" applyFill="1" applyBorder="1" applyAlignment="1" applyProtection="1">
      <alignment vertical="center"/>
    </xf>
    <xf numFmtId="0" fontId="51" fillId="5" borderId="92" xfId="13" applyFont="1" applyFill="1" applyBorder="1" applyAlignment="1" applyProtection="1">
      <alignment horizontal="center" vertical="center"/>
    </xf>
    <xf numFmtId="0" fontId="51" fillId="5" borderId="92" xfId="13" applyFont="1" applyFill="1" applyBorder="1" applyAlignment="1" applyProtection="1">
      <alignment horizontal="left" vertical="center"/>
    </xf>
    <xf numFmtId="38" fontId="51" fillId="0" borderId="92" xfId="13" applyNumberFormat="1" applyFont="1" applyFill="1" applyBorder="1" applyAlignment="1" applyProtection="1">
      <alignment vertical="center"/>
    </xf>
    <xf numFmtId="38" fontId="51" fillId="5" borderId="92" xfId="13" applyNumberFormat="1" applyFont="1" applyFill="1" applyBorder="1" applyAlignment="1" applyProtection="1">
      <alignment vertical="center"/>
    </xf>
    <xf numFmtId="38" fontId="64" fillId="5" borderId="92" xfId="13" applyNumberFormat="1" applyFont="1" applyFill="1" applyBorder="1" applyAlignment="1" applyProtection="1">
      <alignment vertical="center"/>
    </xf>
    <xf numFmtId="0" fontId="51" fillId="5" borderId="4" xfId="13" applyFont="1" applyFill="1" applyBorder="1" applyAlignment="1" applyProtection="1">
      <alignment horizontal="center" vertical="center"/>
    </xf>
    <xf numFmtId="0" fontId="51" fillId="5" borderId="4" xfId="13" applyFont="1" applyFill="1" applyBorder="1" applyAlignment="1" applyProtection="1">
      <alignment horizontal="left" vertical="center"/>
    </xf>
    <xf numFmtId="38" fontId="51" fillId="0" borderId="4" xfId="13" applyNumberFormat="1" applyFont="1" applyFill="1" applyBorder="1" applyAlignment="1" applyProtection="1">
      <alignment vertical="center"/>
    </xf>
    <xf numFmtId="38" fontId="51" fillId="5" borderId="4" xfId="13" applyNumberFormat="1" applyFont="1" applyFill="1" applyBorder="1" applyAlignment="1" applyProtection="1">
      <alignment vertical="center"/>
    </xf>
    <xf numFmtId="38" fontId="64" fillId="5" borderId="4" xfId="13" applyNumberFormat="1" applyFont="1" applyFill="1" applyBorder="1" applyAlignment="1" applyProtection="1">
      <alignment vertical="center"/>
    </xf>
    <xf numFmtId="3" fontId="32" fillId="0" borderId="35" xfId="14" applyNumberFormat="1" applyFont="1" applyBorder="1" applyAlignment="1" applyProtection="1">
      <alignment horizontal="center" vertical="center"/>
    </xf>
    <xf numFmtId="0" fontId="1" fillId="0" borderId="0" xfId="15" applyAlignment="1">
      <alignment horizontal="center"/>
    </xf>
    <xf numFmtId="0" fontId="30" fillId="0" borderId="0" xfId="15" applyFont="1"/>
    <xf numFmtId="38" fontId="1" fillId="0" borderId="0" xfId="15" applyNumberFormat="1"/>
  </cellXfs>
  <cellStyles count="16">
    <cellStyle name="Comma" xfId="1" builtinId="3"/>
    <cellStyle name="Comma 3 2" xfId="5"/>
    <cellStyle name="Comma 4" xfId="3"/>
    <cellStyle name="Currency" xfId="7" builtinId="4"/>
    <cellStyle name="Normal" xfId="0" builtinId="0"/>
    <cellStyle name="Normal 13" xfId="6"/>
    <cellStyle name="Normal 2" xfId="9"/>
    <cellStyle name="Normal 2 2" xfId="11"/>
    <cellStyle name="Normal 24" xfId="14"/>
    <cellStyle name="Normal 27" xfId="15"/>
    <cellStyle name="Normal 3" xfId="2"/>
    <cellStyle name="Normal_Sheet1 2 2" xfId="13"/>
    <cellStyle name="Normal_Sheet1 3" xfId="10"/>
    <cellStyle name="Normal_Sheet1 3 2" xfId="12"/>
    <cellStyle name="Percent" xfId="8" builtinId="5"/>
    <cellStyle name="Percent 2" xfId="4"/>
  </cellStyles>
  <dxfs count="7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2016-17%20MFP%20Budget%20Letter_June%202017_App%20Ctr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2016-17%20MFP%20Budget%20Letter_June%202017%20Shortfall_W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f/EFS/MFPAdm/MFP%20Budget%20Letter/2016-2017/Budget%20Letter/Midyear%20Adjustment_October%20&amp;%20February/FY2016-17%20Mid-Year%20Adjustm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f/EFS/MFPAdm/MFP%20Budget%20Letter/2016-2017/Payments%20per%20App%20Ctrl/May%202017%20MFP%20Payments%20-%20for%20Melani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f/EFS/MFPAdm/MFP%20Budget%20Letter/2015-2016/Student%20Data/SIS%20Data/February%202016/2016%20Feb_District-Nondistrict%20Building%20Fund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f/EFS/MFPAdm/MFP%20Budget%20Letter/2016-2017/Student%20Data/10.1.16%20Counts%20Used%20in%20October%202016%20Mid-Ye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f/EFS/MFPAdm/MFP%20Budget%20Letter/2016-2017/Student%20Data/2.1.16%20Counts%20Used%20in%20July%202016%20Budget%20L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_State Summary"/>
      <sheetName val="Table 2_State Distrib and Adjs"/>
      <sheetName val="Table 2A-1_EFT (Annual)"/>
      <sheetName val="Table 2A-2_EFT (Monthly)"/>
      <sheetName val="5A1_Labs"/>
      <sheetName val="Table 5A2_Legacy Type 2"/>
      <sheetName val="5A3_OJJ"/>
      <sheetName val="5A4_NOCCA"/>
      <sheetName val="5A5_LSMSA"/>
      <sheetName val="5B2_RSD LA"/>
      <sheetName val="Table 5C1_New Type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tate Summary"/>
      <sheetName val="2_State Distrib and Adjs"/>
      <sheetName val="2A-1_EFT (Annual)"/>
      <sheetName val="2A-2_EFT (Monthly)"/>
      <sheetName val="3_Levels 1&amp;2"/>
      <sheetName val="3A_Level 3"/>
      <sheetName val="4_Level 4"/>
      <sheetName val="5A1_Labs"/>
      <sheetName val="5A2_Legacy Type 2"/>
      <sheetName val="5A3_OJJ"/>
      <sheetName val="5A4_NOCCA"/>
      <sheetName val="5A5_LSMSA"/>
      <sheetName val="5B1_RSD Orleans"/>
      <sheetName val="5B1A_Type 3B"/>
      <sheetName val="5B2_RSD LA"/>
      <sheetName val="5C1_New Type 2"/>
      <sheetName val="5C1A_Madison"/>
      <sheetName val="5C1B_DArbonne"/>
      <sheetName val="5C1C_Intl High"/>
      <sheetName val="5C1D_NOMMA"/>
      <sheetName val="5C1E_LFNO"/>
      <sheetName val="5C1F_L.C. Charter"/>
      <sheetName val="5C1G_JS Clark"/>
      <sheetName val="5C1H_Southwest"/>
      <sheetName val="5C1I_LA Key"/>
      <sheetName val="5C1J_Jeff Chamber"/>
      <sheetName val="5C1K_Tallulah"/>
      <sheetName val="5C1L_Northshore"/>
      <sheetName val="5C1M_BR Charter"/>
      <sheetName val="5C1N_Delta"/>
      <sheetName val="5C1O_Impact"/>
      <sheetName val="5C1P_Vision"/>
      <sheetName val="5C1Q_Advantage"/>
      <sheetName val="5C1R_Iberville"/>
      <sheetName val="5C1S_LC Col Prep"/>
      <sheetName val="5C1T_Northeast"/>
      <sheetName val="5C1U_Acadiana Ren"/>
      <sheetName val="5C1V_Laf Ren"/>
      <sheetName val="5C1W_Willow"/>
      <sheetName val="5C1X_Tangi"/>
      <sheetName val="5C1Y_GEO"/>
      <sheetName val="5C1Z_Lincoln Prep"/>
      <sheetName val="5C1AA_Laurel"/>
      <sheetName val="5C1AB_Apex"/>
      <sheetName val="5C1AC_Smothers"/>
      <sheetName val="5C1AD_Greater"/>
      <sheetName val="5C2_LAVCA"/>
      <sheetName val="5C3_LA Conn"/>
      <sheetName val="6_Local Deduct Calc"/>
      <sheetName val="7_Local Revenue"/>
      <sheetName val="8_2.1.16 SIS"/>
      <sheetName val="8A_2.1.16 3B&amp;5"/>
      <sheetName val="Source Data"/>
      <sheetName val="Per Pupil_Weighted Funding"/>
    </sheetNames>
    <sheetDataSet>
      <sheetData sheetId="0"/>
      <sheetData sheetId="1"/>
      <sheetData sheetId="2"/>
      <sheetData sheetId="3"/>
      <sheetData sheetId="4">
        <row r="4">
          <cell r="C4">
            <v>9628</v>
          </cell>
        </row>
        <row r="5">
          <cell r="C5">
            <v>4029</v>
          </cell>
        </row>
        <row r="6">
          <cell r="C6">
            <v>21661</v>
          </cell>
        </row>
        <row r="7">
          <cell r="C7">
            <v>3401</v>
          </cell>
        </row>
        <row r="8">
          <cell r="C8">
            <v>5526</v>
          </cell>
        </row>
        <row r="9">
          <cell r="C9">
            <v>5924</v>
          </cell>
        </row>
        <row r="10">
          <cell r="C10">
            <v>2153</v>
          </cell>
        </row>
        <row r="11">
          <cell r="C11">
            <v>21765</v>
          </cell>
        </row>
        <row r="12">
          <cell r="C12">
            <v>40127</v>
          </cell>
        </row>
        <row r="13">
          <cell r="C13">
            <v>32621</v>
          </cell>
        </row>
        <row r="14">
          <cell r="C14">
            <v>1572</v>
          </cell>
        </row>
        <row r="15">
          <cell r="C15">
            <v>1292</v>
          </cell>
        </row>
        <row r="16">
          <cell r="C16">
            <v>1495</v>
          </cell>
        </row>
        <row r="17">
          <cell r="C17">
            <v>1702</v>
          </cell>
        </row>
        <row r="18">
          <cell r="C18">
            <v>3615</v>
          </cell>
        </row>
        <row r="19">
          <cell r="C19">
            <v>4872</v>
          </cell>
        </row>
        <row r="20">
          <cell r="C20">
            <v>44395</v>
          </cell>
        </row>
        <row r="21">
          <cell r="C21">
            <v>1017</v>
          </cell>
        </row>
        <row r="22">
          <cell r="C22">
            <v>1970</v>
          </cell>
        </row>
        <row r="23">
          <cell r="C23">
            <v>5864</v>
          </cell>
        </row>
        <row r="24">
          <cell r="C24">
            <v>2904</v>
          </cell>
        </row>
        <row r="25">
          <cell r="C25">
            <v>3069</v>
          </cell>
        </row>
        <row r="26">
          <cell r="C26">
            <v>13240</v>
          </cell>
        </row>
        <row r="27">
          <cell r="C27">
            <v>4748</v>
          </cell>
        </row>
        <row r="28">
          <cell r="C28">
            <v>2175</v>
          </cell>
        </row>
        <row r="29">
          <cell r="C29">
            <v>47645</v>
          </cell>
        </row>
        <row r="30">
          <cell r="C30">
            <v>5581</v>
          </cell>
        </row>
        <row r="31">
          <cell r="C31">
            <v>31107</v>
          </cell>
        </row>
        <row r="32">
          <cell r="C32">
            <v>13977</v>
          </cell>
        </row>
        <row r="33">
          <cell r="C33">
            <v>2532</v>
          </cell>
        </row>
        <row r="34">
          <cell r="C34">
            <v>6548</v>
          </cell>
        </row>
        <row r="35">
          <cell r="C35">
            <v>25553</v>
          </cell>
        </row>
        <row r="36">
          <cell r="C36">
            <v>1662</v>
          </cell>
        </row>
        <row r="37">
          <cell r="C37">
            <v>4181</v>
          </cell>
        </row>
        <row r="38">
          <cell r="C38">
            <v>6145</v>
          </cell>
        </row>
        <row r="39">
          <cell r="C39">
            <v>44637</v>
          </cell>
          <cell r="AM39">
            <v>3642.513206532697</v>
          </cell>
        </row>
        <row r="40">
          <cell r="C40">
            <v>19299</v>
          </cell>
        </row>
        <row r="41">
          <cell r="C41">
            <v>3898</v>
          </cell>
        </row>
        <row r="42">
          <cell r="C42">
            <v>2688</v>
          </cell>
        </row>
        <row r="43">
          <cell r="C43">
            <v>22632</v>
          </cell>
        </row>
        <row r="44">
          <cell r="C44">
            <v>1434</v>
          </cell>
        </row>
        <row r="45">
          <cell r="C45">
            <v>3071</v>
          </cell>
        </row>
        <row r="46">
          <cell r="C46">
            <v>4119</v>
          </cell>
        </row>
        <row r="47">
          <cell r="C47">
            <v>7057</v>
          </cell>
        </row>
        <row r="48">
          <cell r="C48">
            <v>9489</v>
          </cell>
        </row>
        <row r="49">
          <cell r="C49">
            <v>1122</v>
          </cell>
        </row>
        <row r="50">
          <cell r="C50">
            <v>3668</v>
          </cell>
        </row>
        <row r="51">
          <cell r="C51">
            <v>5798</v>
          </cell>
        </row>
        <row r="52">
          <cell r="C52">
            <v>14209</v>
          </cell>
        </row>
        <row r="53">
          <cell r="C53">
            <v>8046</v>
          </cell>
        </row>
        <row r="54">
          <cell r="C54">
            <v>8715</v>
          </cell>
        </row>
        <row r="55">
          <cell r="C55">
            <v>37650</v>
          </cell>
        </row>
        <row r="56">
          <cell r="C56">
            <v>19237</v>
          </cell>
        </row>
        <row r="57">
          <cell r="C57">
            <v>642</v>
          </cell>
        </row>
        <row r="58">
          <cell r="C58">
            <v>17334</v>
          </cell>
        </row>
        <row r="59">
          <cell r="C59">
            <v>3113</v>
          </cell>
        </row>
        <row r="60">
          <cell r="C60">
            <v>9349</v>
          </cell>
        </row>
        <row r="61">
          <cell r="C61">
            <v>8614</v>
          </cell>
        </row>
        <row r="62">
          <cell r="C62">
            <v>5217</v>
          </cell>
        </row>
        <row r="63">
          <cell r="C63">
            <v>6237</v>
          </cell>
        </row>
        <row r="64">
          <cell r="C64">
            <v>3609</v>
          </cell>
        </row>
        <row r="65">
          <cell r="C65">
            <v>2078</v>
          </cell>
        </row>
        <row r="66">
          <cell r="C66">
            <v>1942</v>
          </cell>
        </row>
        <row r="67">
          <cell r="C67">
            <v>2321</v>
          </cell>
        </row>
        <row r="68">
          <cell r="C68">
            <v>8249</v>
          </cell>
        </row>
        <row r="69">
          <cell r="C69">
            <v>1968</v>
          </cell>
        </row>
        <row r="70">
          <cell r="C70">
            <v>5222</v>
          </cell>
        </row>
        <row r="71">
          <cell r="C71">
            <v>1821</v>
          </cell>
        </row>
        <row r="72">
          <cell r="C72">
            <v>4617</v>
          </cell>
        </row>
        <row r="73">
          <cell r="C73">
            <v>684798</v>
          </cell>
          <cell r="V73">
            <v>0.65</v>
          </cell>
        </row>
      </sheetData>
      <sheetData sheetId="5"/>
      <sheetData sheetId="6">
        <row r="5">
          <cell r="A5">
            <v>1</v>
          </cell>
          <cell r="B5">
            <v>1</v>
          </cell>
          <cell r="C5" t="str">
            <v>Acadia</v>
          </cell>
          <cell r="E5">
            <v>0</v>
          </cell>
          <cell r="G5">
            <v>0</v>
          </cell>
          <cell r="I5">
            <v>0</v>
          </cell>
          <cell r="J5">
            <v>0</v>
          </cell>
          <cell r="K5">
            <v>313</v>
          </cell>
          <cell r="L5">
            <v>74494</v>
          </cell>
          <cell r="M5">
            <v>0</v>
          </cell>
          <cell r="N5">
            <v>4030</v>
          </cell>
          <cell r="O5">
            <v>104780</v>
          </cell>
          <cell r="P5">
            <v>11000</v>
          </cell>
          <cell r="Q5">
            <v>115780</v>
          </cell>
        </row>
        <row r="6">
          <cell r="A6">
            <v>2</v>
          </cell>
          <cell r="B6">
            <v>2</v>
          </cell>
          <cell r="C6" t="str">
            <v>Allen</v>
          </cell>
          <cell r="E6">
            <v>0</v>
          </cell>
          <cell r="G6">
            <v>0</v>
          </cell>
          <cell r="I6">
            <v>0</v>
          </cell>
          <cell r="J6">
            <v>0</v>
          </cell>
          <cell r="K6">
            <v>20</v>
          </cell>
          <cell r="L6">
            <v>25000</v>
          </cell>
          <cell r="M6">
            <v>0</v>
          </cell>
          <cell r="N6">
            <v>1725</v>
          </cell>
          <cell r="O6">
            <v>44850</v>
          </cell>
          <cell r="P6">
            <v>11000</v>
          </cell>
          <cell r="Q6">
            <v>55850</v>
          </cell>
        </row>
        <row r="7">
          <cell r="A7">
            <v>3</v>
          </cell>
          <cell r="B7">
            <v>3</v>
          </cell>
          <cell r="C7" t="str">
            <v>Ascension</v>
          </cell>
          <cell r="E7">
            <v>0</v>
          </cell>
          <cell r="G7">
            <v>0</v>
          </cell>
          <cell r="I7">
            <v>0</v>
          </cell>
          <cell r="J7">
            <v>0</v>
          </cell>
          <cell r="K7">
            <v>791</v>
          </cell>
          <cell r="L7">
            <v>188258</v>
          </cell>
          <cell r="M7">
            <v>197049</v>
          </cell>
          <cell r="N7">
            <v>9693</v>
          </cell>
          <cell r="O7">
            <v>252018</v>
          </cell>
          <cell r="P7">
            <v>17000</v>
          </cell>
          <cell r="Q7">
            <v>269018</v>
          </cell>
        </row>
        <row r="8">
          <cell r="A8">
            <v>4</v>
          </cell>
          <cell r="B8">
            <v>4</v>
          </cell>
          <cell r="C8" t="str">
            <v>Assumption</v>
          </cell>
          <cell r="D8">
            <v>4</v>
          </cell>
          <cell r="E8">
            <v>84000</v>
          </cell>
          <cell r="F8">
            <v>1</v>
          </cell>
          <cell r="G8">
            <v>6000</v>
          </cell>
          <cell r="H8">
            <v>2</v>
          </cell>
          <cell r="I8">
            <v>8000</v>
          </cell>
          <cell r="J8">
            <v>14000</v>
          </cell>
          <cell r="K8">
            <v>214</v>
          </cell>
          <cell r="L8">
            <v>50932</v>
          </cell>
          <cell r="M8">
            <v>170566</v>
          </cell>
          <cell r="N8">
            <v>1527</v>
          </cell>
          <cell r="O8">
            <v>39702</v>
          </cell>
          <cell r="P8">
            <v>-7432</v>
          </cell>
          <cell r="Q8">
            <v>32270</v>
          </cell>
        </row>
        <row r="9">
          <cell r="A9">
            <v>5</v>
          </cell>
          <cell r="B9">
            <v>5</v>
          </cell>
          <cell r="C9" t="str">
            <v>Avoyelles</v>
          </cell>
          <cell r="E9">
            <v>0</v>
          </cell>
          <cell r="G9">
            <v>0</v>
          </cell>
          <cell r="I9">
            <v>0</v>
          </cell>
          <cell r="J9">
            <v>0</v>
          </cell>
          <cell r="K9">
            <v>371</v>
          </cell>
          <cell r="L9">
            <v>88298</v>
          </cell>
          <cell r="M9">
            <v>36433</v>
          </cell>
          <cell r="N9">
            <v>2365</v>
          </cell>
          <cell r="O9">
            <v>61490</v>
          </cell>
          <cell r="P9">
            <v>539</v>
          </cell>
          <cell r="Q9">
            <v>62029</v>
          </cell>
        </row>
        <row r="10">
          <cell r="A10">
            <v>6</v>
          </cell>
          <cell r="B10">
            <v>6</v>
          </cell>
          <cell r="C10" t="str">
            <v>Beauregard</v>
          </cell>
          <cell r="E10">
            <v>0</v>
          </cell>
          <cell r="G10">
            <v>0</v>
          </cell>
          <cell r="I10">
            <v>0</v>
          </cell>
          <cell r="J10">
            <v>0</v>
          </cell>
          <cell r="K10">
            <v>119</v>
          </cell>
          <cell r="L10">
            <v>28322</v>
          </cell>
          <cell r="M10">
            <v>14899</v>
          </cell>
          <cell r="N10">
            <v>2674</v>
          </cell>
          <cell r="O10">
            <v>69524</v>
          </cell>
          <cell r="P10">
            <v>2200</v>
          </cell>
          <cell r="Q10">
            <v>71724</v>
          </cell>
        </row>
        <row r="11">
          <cell r="A11">
            <v>7</v>
          </cell>
          <cell r="B11">
            <v>7</v>
          </cell>
          <cell r="C11" t="str">
            <v>Bienville</v>
          </cell>
          <cell r="E11">
            <v>0</v>
          </cell>
          <cell r="G11">
            <v>0</v>
          </cell>
          <cell r="I11">
            <v>0</v>
          </cell>
          <cell r="J11">
            <v>0</v>
          </cell>
          <cell r="K11">
            <v>139</v>
          </cell>
          <cell r="L11">
            <v>33082</v>
          </cell>
          <cell r="M11">
            <v>0</v>
          </cell>
          <cell r="N11">
            <v>920</v>
          </cell>
          <cell r="O11">
            <v>23920</v>
          </cell>
          <cell r="P11">
            <v>9500</v>
          </cell>
          <cell r="Q11">
            <v>33420</v>
          </cell>
        </row>
        <row r="12">
          <cell r="A12">
            <v>8</v>
          </cell>
          <cell r="B12">
            <v>8</v>
          </cell>
          <cell r="C12" t="str">
            <v>Bossier</v>
          </cell>
          <cell r="D12">
            <v>4</v>
          </cell>
          <cell r="E12">
            <v>84000</v>
          </cell>
          <cell r="G12">
            <v>0</v>
          </cell>
          <cell r="H12">
            <v>2</v>
          </cell>
          <cell r="I12">
            <v>8000</v>
          </cell>
          <cell r="J12">
            <v>8000</v>
          </cell>
          <cell r="K12">
            <v>461</v>
          </cell>
          <cell r="L12">
            <v>109718</v>
          </cell>
          <cell r="M12">
            <v>0</v>
          </cell>
          <cell r="N12">
            <v>9317</v>
          </cell>
          <cell r="O12">
            <v>242242</v>
          </cell>
          <cell r="P12">
            <v>3000</v>
          </cell>
          <cell r="Q12">
            <v>245242</v>
          </cell>
        </row>
        <row r="13">
          <cell r="A13">
            <v>9</v>
          </cell>
          <cell r="B13">
            <v>9</v>
          </cell>
          <cell r="C13" t="str">
            <v>Caddo</v>
          </cell>
          <cell r="D13">
            <v>18</v>
          </cell>
          <cell r="E13">
            <v>378000</v>
          </cell>
          <cell r="F13">
            <v>5</v>
          </cell>
          <cell r="G13">
            <v>30000</v>
          </cell>
          <cell r="H13">
            <v>3</v>
          </cell>
          <cell r="I13">
            <v>12000</v>
          </cell>
          <cell r="J13">
            <v>42000</v>
          </cell>
          <cell r="K13">
            <v>938</v>
          </cell>
          <cell r="L13">
            <v>223244</v>
          </cell>
          <cell r="M13">
            <v>0</v>
          </cell>
          <cell r="N13">
            <v>16996</v>
          </cell>
          <cell r="O13">
            <v>441896</v>
          </cell>
          <cell r="P13">
            <v>11000</v>
          </cell>
          <cell r="Q13">
            <v>452896</v>
          </cell>
        </row>
        <row r="14">
          <cell r="A14">
            <v>10</v>
          </cell>
          <cell r="B14">
            <v>10</v>
          </cell>
          <cell r="C14" t="str">
            <v>Calcasieu</v>
          </cell>
          <cell r="D14">
            <v>34</v>
          </cell>
          <cell r="E14">
            <v>714000</v>
          </cell>
          <cell r="F14">
            <v>14</v>
          </cell>
          <cell r="G14">
            <v>84000</v>
          </cell>
          <cell r="H14">
            <v>7</v>
          </cell>
          <cell r="I14">
            <v>28000</v>
          </cell>
          <cell r="J14">
            <v>112000</v>
          </cell>
          <cell r="K14">
            <v>1207</v>
          </cell>
          <cell r="L14">
            <v>287266</v>
          </cell>
          <cell r="M14">
            <v>162390</v>
          </cell>
          <cell r="N14">
            <v>13271</v>
          </cell>
          <cell r="O14">
            <v>345046</v>
          </cell>
          <cell r="P14">
            <v>0</v>
          </cell>
          <cell r="Q14">
            <v>345046</v>
          </cell>
        </row>
        <row r="15">
          <cell r="A15">
            <v>11</v>
          </cell>
          <cell r="B15">
            <v>11</v>
          </cell>
          <cell r="C15" t="str">
            <v>Caldwell</v>
          </cell>
          <cell r="E15">
            <v>0</v>
          </cell>
          <cell r="G15">
            <v>0</v>
          </cell>
          <cell r="I15">
            <v>0</v>
          </cell>
          <cell r="J15">
            <v>0</v>
          </cell>
          <cell r="K15">
            <v>135</v>
          </cell>
          <cell r="L15">
            <v>32130</v>
          </cell>
          <cell r="M15">
            <v>0</v>
          </cell>
          <cell r="N15">
            <v>660</v>
          </cell>
          <cell r="O15">
            <v>17160</v>
          </cell>
          <cell r="P15">
            <v>2200</v>
          </cell>
          <cell r="Q15">
            <v>19360</v>
          </cell>
        </row>
        <row r="16">
          <cell r="A16">
            <v>12</v>
          </cell>
          <cell r="B16">
            <v>12</v>
          </cell>
          <cell r="C16" t="str">
            <v>Cameron</v>
          </cell>
          <cell r="D16">
            <v>1</v>
          </cell>
          <cell r="E16">
            <v>21000</v>
          </cell>
          <cell r="G16">
            <v>0</v>
          </cell>
          <cell r="I16">
            <v>0</v>
          </cell>
          <cell r="J16">
            <v>0</v>
          </cell>
          <cell r="K16">
            <v>61</v>
          </cell>
          <cell r="L16">
            <v>25000</v>
          </cell>
          <cell r="M16">
            <v>0</v>
          </cell>
          <cell r="N16">
            <v>602</v>
          </cell>
          <cell r="O16">
            <v>15652</v>
          </cell>
          <cell r="P16">
            <v>11000</v>
          </cell>
          <cell r="Q16">
            <v>26652</v>
          </cell>
        </row>
        <row r="17">
          <cell r="A17">
            <v>13</v>
          </cell>
          <cell r="B17">
            <v>13</v>
          </cell>
          <cell r="C17" t="str">
            <v>Catahoula</v>
          </cell>
          <cell r="E17">
            <v>0</v>
          </cell>
          <cell r="G17">
            <v>0</v>
          </cell>
          <cell r="I17">
            <v>0</v>
          </cell>
          <cell r="J17">
            <v>0</v>
          </cell>
          <cell r="K17">
            <v>132</v>
          </cell>
          <cell r="L17">
            <v>31416</v>
          </cell>
          <cell r="M17">
            <v>0</v>
          </cell>
          <cell r="N17">
            <v>589</v>
          </cell>
          <cell r="O17">
            <v>15314</v>
          </cell>
          <cell r="P17">
            <v>2200</v>
          </cell>
          <cell r="Q17">
            <v>17514</v>
          </cell>
        </row>
        <row r="18">
          <cell r="A18">
            <v>14</v>
          </cell>
          <cell r="B18">
            <v>14</v>
          </cell>
          <cell r="C18" t="str">
            <v>Claiborne</v>
          </cell>
          <cell r="E18">
            <v>0</v>
          </cell>
          <cell r="G18">
            <v>0</v>
          </cell>
          <cell r="I18">
            <v>0</v>
          </cell>
          <cell r="J18">
            <v>0</v>
          </cell>
          <cell r="K18">
            <v>13</v>
          </cell>
          <cell r="L18">
            <v>25000</v>
          </cell>
          <cell r="M18">
            <v>0</v>
          </cell>
          <cell r="N18">
            <v>695</v>
          </cell>
          <cell r="O18">
            <v>18070</v>
          </cell>
          <cell r="P18">
            <v>-6470</v>
          </cell>
          <cell r="Q18">
            <v>11600</v>
          </cell>
        </row>
        <row r="19">
          <cell r="A19">
            <v>15</v>
          </cell>
          <cell r="B19">
            <v>15</v>
          </cell>
          <cell r="C19" t="str">
            <v>Concordia</v>
          </cell>
          <cell r="D19">
            <v>2</v>
          </cell>
          <cell r="E19">
            <v>42000</v>
          </cell>
          <cell r="G19">
            <v>0</v>
          </cell>
          <cell r="I19">
            <v>0</v>
          </cell>
          <cell r="J19">
            <v>0</v>
          </cell>
          <cell r="K19">
            <v>0</v>
          </cell>
          <cell r="L19">
            <v>25000</v>
          </cell>
          <cell r="M19">
            <v>8315</v>
          </cell>
          <cell r="N19">
            <v>1362</v>
          </cell>
          <cell r="O19">
            <v>35412</v>
          </cell>
          <cell r="P19">
            <v>9500</v>
          </cell>
          <cell r="Q19">
            <v>44912</v>
          </cell>
        </row>
        <row r="20">
          <cell r="A20">
            <v>16</v>
          </cell>
          <cell r="B20">
            <v>16</v>
          </cell>
          <cell r="C20" t="str">
            <v>DeSoto</v>
          </cell>
          <cell r="E20">
            <v>0</v>
          </cell>
          <cell r="G20">
            <v>0</v>
          </cell>
          <cell r="I20">
            <v>0</v>
          </cell>
          <cell r="J20">
            <v>0</v>
          </cell>
          <cell r="K20">
            <v>163</v>
          </cell>
          <cell r="L20">
            <v>38794</v>
          </cell>
          <cell r="M20">
            <v>54278</v>
          </cell>
          <cell r="N20">
            <v>2124</v>
          </cell>
          <cell r="O20">
            <v>55224</v>
          </cell>
          <cell r="P20">
            <v>8000</v>
          </cell>
          <cell r="Q20">
            <v>63224</v>
          </cell>
        </row>
        <row r="21">
          <cell r="A21">
            <v>17</v>
          </cell>
          <cell r="B21">
            <v>17</v>
          </cell>
          <cell r="C21" t="str">
            <v>East Baton Rouge</v>
          </cell>
          <cell r="D21">
            <v>18</v>
          </cell>
          <cell r="E21">
            <v>378000</v>
          </cell>
          <cell r="F21">
            <v>7</v>
          </cell>
          <cell r="G21">
            <v>42000</v>
          </cell>
          <cell r="H21">
            <v>6</v>
          </cell>
          <cell r="I21">
            <v>24000</v>
          </cell>
          <cell r="J21">
            <v>66000</v>
          </cell>
          <cell r="K21">
            <v>962</v>
          </cell>
          <cell r="L21">
            <v>228956</v>
          </cell>
          <cell r="M21">
            <v>84897</v>
          </cell>
          <cell r="N21">
            <v>17085</v>
          </cell>
          <cell r="O21">
            <v>444210</v>
          </cell>
          <cell r="P21">
            <v>0</v>
          </cell>
          <cell r="Q21">
            <v>444210</v>
          </cell>
        </row>
        <row r="22">
          <cell r="A22">
            <v>18</v>
          </cell>
          <cell r="B22">
            <v>18</v>
          </cell>
          <cell r="C22" t="str">
            <v>East Carroll</v>
          </cell>
          <cell r="D22">
            <v>1</v>
          </cell>
          <cell r="E22">
            <v>21000</v>
          </cell>
          <cell r="G22">
            <v>0</v>
          </cell>
          <cell r="I22">
            <v>0</v>
          </cell>
          <cell r="J22">
            <v>0</v>
          </cell>
          <cell r="K22">
            <v>30</v>
          </cell>
          <cell r="L22">
            <v>25000</v>
          </cell>
          <cell r="M22">
            <v>0</v>
          </cell>
          <cell r="N22">
            <v>404</v>
          </cell>
          <cell r="O22">
            <v>10504</v>
          </cell>
          <cell r="P22">
            <v>1000</v>
          </cell>
          <cell r="Q22">
            <v>11504</v>
          </cell>
        </row>
        <row r="23">
          <cell r="A23">
            <v>19</v>
          </cell>
          <cell r="B23">
            <v>19</v>
          </cell>
          <cell r="C23" t="str">
            <v>East Feliciana</v>
          </cell>
          <cell r="E23">
            <v>0</v>
          </cell>
          <cell r="G23">
            <v>0</v>
          </cell>
          <cell r="I23">
            <v>0</v>
          </cell>
          <cell r="J23">
            <v>0</v>
          </cell>
          <cell r="K23">
            <v>134</v>
          </cell>
          <cell r="L23">
            <v>31892</v>
          </cell>
          <cell r="M23">
            <v>16932</v>
          </cell>
          <cell r="N23">
            <v>888</v>
          </cell>
          <cell r="O23">
            <v>23088</v>
          </cell>
          <cell r="P23">
            <v>3000</v>
          </cell>
          <cell r="Q23">
            <v>26088</v>
          </cell>
        </row>
        <row r="24">
          <cell r="A24">
            <v>20</v>
          </cell>
          <cell r="B24">
            <v>20</v>
          </cell>
          <cell r="C24" t="str">
            <v>Evangeline</v>
          </cell>
          <cell r="E24">
            <v>0</v>
          </cell>
          <cell r="G24">
            <v>0</v>
          </cell>
          <cell r="I24">
            <v>0</v>
          </cell>
          <cell r="J24">
            <v>0</v>
          </cell>
          <cell r="K24">
            <v>226</v>
          </cell>
          <cell r="L24">
            <v>53788</v>
          </cell>
          <cell r="M24">
            <v>86756</v>
          </cell>
          <cell r="N24">
            <v>2370</v>
          </cell>
          <cell r="O24">
            <v>61620</v>
          </cell>
          <cell r="P24">
            <v>6000</v>
          </cell>
          <cell r="Q24">
            <v>67620</v>
          </cell>
        </row>
        <row r="25">
          <cell r="A25">
            <v>21</v>
          </cell>
          <cell r="B25">
            <v>21</v>
          </cell>
          <cell r="C25" t="str">
            <v>Franklin</v>
          </cell>
          <cell r="E25">
            <v>0</v>
          </cell>
          <cell r="G25">
            <v>0</v>
          </cell>
          <cell r="I25">
            <v>0</v>
          </cell>
          <cell r="J25">
            <v>0</v>
          </cell>
          <cell r="K25">
            <v>0</v>
          </cell>
          <cell r="L25">
            <v>25000</v>
          </cell>
          <cell r="M25">
            <v>11162</v>
          </cell>
          <cell r="N25">
            <v>1173</v>
          </cell>
          <cell r="O25">
            <v>30498</v>
          </cell>
          <cell r="P25">
            <v>0</v>
          </cell>
          <cell r="Q25">
            <v>30498</v>
          </cell>
        </row>
        <row r="26">
          <cell r="A26">
            <v>22</v>
          </cell>
          <cell r="B26">
            <v>22</v>
          </cell>
          <cell r="C26" t="str">
            <v>Grant</v>
          </cell>
          <cell r="E26">
            <v>0</v>
          </cell>
          <cell r="G26">
            <v>0</v>
          </cell>
          <cell r="I26">
            <v>0</v>
          </cell>
          <cell r="J26">
            <v>0</v>
          </cell>
          <cell r="K26">
            <v>327</v>
          </cell>
          <cell r="L26">
            <v>77826</v>
          </cell>
          <cell r="M26">
            <v>20294</v>
          </cell>
          <cell r="N26">
            <v>1361</v>
          </cell>
          <cell r="O26">
            <v>35386</v>
          </cell>
          <cell r="P26">
            <v>1000</v>
          </cell>
          <cell r="Q26">
            <v>36386</v>
          </cell>
        </row>
        <row r="27">
          <cell r="A27">
            <v>23</v>
          </cell>
          <cell r="B27">
            <v>23</v>
          </cell>
          <cell r="C27" t="str">
            <v>Iberia</v>
          </cell>
          <cell r="D27">
            <v>9</v>
          </cell>
          <cell r="E27">
            <v>189000</v>
          </cell>
          <cell r="F27">
            <v>4</v>
          </cell>
          <cell r="G27">
            <v>24000</v>
          </cell>
          <cell r="H27">
            <v>5</v>
          </cell>
          <cell r="I27">
            <v>20000</v>
          </cell>
          <cell r="J27">
            <v>44000</v>
          </cell>
          <cell r="K27">
            <v>1028</v>
          </cell>
          <cell r="L27">
            <v>244664</v>
          </cell>
          <cell r="M27">
            <v>50138</v>
          </cell>
          <cell r="N27">
            <v>5698</v>
          </cell>
          <cell r="O27">
            <v>148148</v>
          </cell>
          <cell r="P27">
            <v>-22098</v>
          </cell>
          <cell r="Q27">
            <v>126050</v>
          </cell>
        </row>
        <row r="28">
          <cell r="A28">
            <v>24</v>
          </cell>
          <cell r="B28">
            <v>24</v>
          </cell>
          <cell r="C28" t="str">
            <v>Iberville</v>
          </cell>
          <cell r="E28">
            <v>0</v>
          </cell>
          <cell r="G28">
            <v>0</v>
          </cell>
          <cell r="I28">
            <v>0</v>
          </cell>
          <cell r="J28">
            <v>0</v>
          </cell>
          <cell r="K28">
            <v>249</v>
          </cell>
          <cell r="L28">
            <v>59262</v>
          </cell>
          <cell r="M28">
            <v>0</v>
          </cell>
          <cell r="N28">
            <v>1984</v>
          </cell>
          <cell r="O28">
            <v>51584</v>
          </cell>
          <cell r="P28">
            <v>0</v>
          </cell>
          <cell r="Q28">
            <v>51584</v>
          </cell>
        </row>
        <row r="29">
          <cell r="A29">
            <v>25</v>
          </cell>
          <cell r="B29">
            <v>25</v>
          </cell>
          <cell r="C29" t="str">
            <v>Jackson</v>
          </cell>
          <cell r="E29">
            <v>0</v>
          </cell>
          <cell r="G29">
            <v>0</v>
          </cell>
          <cell r="I29">
            <v>0</v>
          </cell>
          <cell r="J29">
            <v>0</v>
          </cell>
          <cell r="K29">
            <v>274</v>
          </cell>
          <cell r="L29">
            <v>65212</v>
          </cell>
          <cell r="M29">
            <v>0</v>
          </cell>
          <cell r="N29">
            <v>920</v>
          </cell>
          <cell r="O29">
            <v>23920</v>
          </cell>
          <cell r="P29">
            <v>3000</v>
          </cell>
          <cell r="Q29">
            <v>26920</v>
          </cell>
        </row>
        <row r="30">
          <cell r="A30">
            <v>26</v>
          </cell>
          <cell r="B30">
            <v>26</v>
          </cell>
          <cell r="C30" t="str">
            <v>Jefferson</v>
          </cell>
          <cell r="D30">
            <v>16</v>
          </cell>
          <cell r="E30">
            <v>336000</v>
          </cell>
          <cell r="F30">
            <v>9</v>
          </cell>
          <cell r="G30">
            <v>54000</v>
          </cell>
          <cell r="H30">
            <v>3</v>
          </cell>
          <cell r="I30">
            <v>12000</v>
          </cell>
          <cell r="J30">
            <v>66000</v>
          </cell>
          <cell r="K30">
            <v>894</v>
          </cell>
          <cell r="L30">
            <v>212772</v>
          </cell>
          <cell r="M30">
            <v>148617</v>
          </cell>
          <cell r="N30">
            <v>18975</v>
          </cell>
          <cell r="O30">
            <v>493350</v>
          </cell>
          <cell r="P30">
            <v>0</v>
          </cell>
          <cell r="Q30">
            <v>493350</v>
          </cell>
        </row>
        <row r="31">
          <cell r="A31">
            <v>27</v>
          </cell>
          <cell r="B31">
            <v>27</v>
          </cell>
          <cell r="C31" t="str">
            <v>Jefferson Davis</v>
          </cell>
          <cell r="D31">
            <v>1</v>
          </cell>
          <cell r="E31">
            <v>21000</v>
          </cell>
          <cell r="G31">
            <v>0</v>
          </cell>
          <cell r="I31">
            <v>0</v>
          </cell>
          <cell r="J31">
            <v>0</v>
          </cell>
          <cell r="K31">
            <v>196</v>
          </cell>
          <cell r="L31">
            <v>46648</v>
          </cell>
          <cell r="M31">
            <v>0</v>
          </cell>
          <cell r="N31">
            <v>2505</v>
          </cell>
          <cell r="O31">
            <v>65130</v>
          </cell>
          <cell r="P31">
            <v>11000</v>
          </cell>
          <cell r="Q31">
            <v>76130</v>
          </cell>
        </row>
        <row r="32">
          <cell r="A32">
            <v>28</v>
          </cell>
          <cell r="B32">
            <v>28</v>
          </cell>
          <cell r="C32" t="str">
            <v>Lafayette</v>
          </cell>
          <cell r="D32">
            <v>43</v>
          </cell>
          <cell r="E32">
            <v>903000</v>
          </cell>
          <cell r="F32">
            <v>6</v>
          </cell>
          <cell r="G32">
            <v>36000</v>
          </cell>
          <cell r="H32">
            <v>8</v>
          </cell>
          <cell r="I32">
            <v>32000</v>
          </cell>
          <cell r="J32">
            <v>68000</v>
          </cell>
          <cell r="K32">
            <v>1012</v>
          </cell>
          <cell r="L32">
            <v>240856</v>
          </cell>
          <cell r="M32">
            <v>0</v>
          </cell>
          <cell r="N32">
            <v>13013</v>
          </cell>
          <cell r="O32">
            <v>338338</v>
          </cell>
          <cell r="P32">
            <v>9500</v>
          </cell>
          <cell r="Q32">
            <v>347838</v>
          </cell>
        </row>
        <row r="33">
          <cell r="A33">
            <v>29</v>
          </cell>
          <cell r="B33">
            <v>29</v>
          </cell>
          <cell r="C33" t="str">
            <v>Lafourche</v>
          </cell>
          <cell r="D33">
            <v>24</v>
          </cell>
          <cell r="E33">
            <v>504000</v>
          </cell>
          <cell r="F33">
            <v>8</v>
          </cell>
          <cell r="G33">
            <v>48000</v>
          </cell>
          <cell r="H33">
            <v>5</v>
          </cell>
          <cell r="I33">
            <v>20000</v>
          </cell>
          <cell r="J33">
            <v>68000</v>
          </cell>
          <cell r="K33">
            <v>901</v>
          </cell>
          <cell r="L33">
            <v>214438</v>
          </cell>
          <cell r="M33">
            <v>0</v>
          </cell>
          <cell r="N33">
            <v>5922</v>
          </cell>
          <cell r="O33">
            <v>153972</v>
          </cell>
          <cell r="P33">
            <v>0</v>
          </cell>
          <cell r="Q33">
            <v>153972</v>
          </cell>
        </row>
        <row r="34">
          <cell r="A34">
            <v>30</v>
          </cell>
          <cell r="B34">
            <v>30</v>
          </cell>
          <cell r="C34" t="str">
            <v>LaSalle</v>
          </cell>
          <cell r="E34">
            <v>0</v>
          </cell>
          <cell r="G34">
            <v>0</v>
          </cell>
          <cell r="I34">
            <v>0</v>
          </cell>
          <cell r="J34">
            <v>0</v>
          </cell>
          <cell r="K34">
            <v>152</v>
          </cell>
          <cell r="L34">
            <v>36176</v>
          </cell>
          <cell r="M34">
            <v>29907</v>
          </cell>
          <cell r="N34">
            <v>1138</v>
          </cell>
          <cell r="O34">
            <v>29588</v>
          </cell>
          <cell r="P34">
            <v>9500</v>
          </cell>
          <cell r="Q34">
            <v>39088</v>
          </cell>
        </row>
        <row r="35">
          <cell r="A35">
            <v>31</v>
          </cell>
          <cell r="B35">
            <v>31</v>
          </cell>
          <cell r="C35" t="str">
            <v>Lincoln</v>
          </cell>
          <cell r="E35">
            <v>0</v>
          </cell>
          <cell r="G35">
            <v>0</v>
          </cell>
          <cell r="I35">
            <v>0</v>
          </cell>
          <cell r="J35">
            <v>0</v>
          </cell>
          <cell r="K35">
            <v>76</v>
          </cell>
          <cell r="L35">
            <v>25000</v>
          </cell>
          <cell r="M35">
            <v>0</v>
          </cell>
          <cell r="N35">
            <v>2908</v>
          </cell>
          <cell r="O35">
            <v>75608</v>
          </cell>
          <cell r="P35">
            <v>9500</v>
          </cell>
          <cell r="Q35">
            <v>85108</v>
          </cell>
        </row>
        <row r="36">
          <cell r="A36">
            <v>32</v>
          </cell>
          <cell r="B36">
            <v>32</v>
          </cell>
          <cell r="C36" t="str">
            <v>Livingston</v>
          </cell>
          <cell r="E36">
            <v>0</v>
          </cell>
          <cell r="G36">
            <v>0</v>
          </cell>
          <cell r="I36">
            <v>0</v>
          </cell>
          <cell r="J36">
            <v>0</v>
          </cell>
          <cell r="K36">
            <v>2177</v>
          </cell>
          <cell r="L36">
            <v>518126</v>
          </cell>
          <cell r="M36">
            <v>9999</v>
          </cell>
          <cell r="N36">
            <v>10757</v>
          </cell>
          <cell r="O36">
            <v>279682</v>
          </cell>
          <cell r="P36">
            <v>11000</v>
          </cell>
          <cell r="Q36">
            <v>290682</v>
          </cell>
        </row>
        <row r="37">
          <cell r="A37">
            <v>33</v>
          </cell>
          <cell r="B37">
            <v>33</v>
          </cell>
          <cell r="C37" t="str">
            <v>Madison</v>
          </cell>
          <cell r="E37">
            <v>0</v>
          </cell>
          <cell r="G37">
            <v>0</v>
          </cell>
          <cell r="I37">
            <v>0</v>
          </cell>
          <cell r="J37">
            <v>0</v>
          </cell>
          <cell r="K37">
            <v>63</v>
          </cell>
          <cell r="L37">
            <v>25000</v>
          </cell>
          <cell r="M37">
            <v>0</v>
          </cell>
          <cell r="N37">
            <v>704</v>
          </cell>
          <cell r="O37">
            <v>18304</v>
          </cell>
          <cell r="P37">
            <v>-3749</v>
          </cell>
          <cell r="Q37">
            <v>14555</v>
          </cell>
        </row>
        <row r="38">
          <cell r="A38">
            <v>34</v>
          </cell>
          <cell r="B38">
            <v>34</v>
          </cell>
          <cell r="C38" t="str">
            <v>Morehouse</v>
          </cell>
          <cell r="E38">
            <v>0</v>
          </cell>
          <cell r="G38">
            <v>0</v>
          </cell>
          <cell r="I38">
            <v>0</v>
          </cell>
          <cell r="J38">
            <v>0</v>
          </cell>
          <cell r="K38">
            <v>98</v>
          </cell>
          <cell r="L38">
            <v>25000</v>
          </cell>
          <cell r="M38">
            <v>0</v>
          </cell>
          <cell r="N38">
            <v>1737</v>
          </cell>
          <cell r="O38">
            <v>45162</v>
          </cell>
          <cell r="P38">
            <v>11000</v>
          </cell>
          <cell r="Q38">
            <v>56162</v>
          </cell>
        </row>
        <row r="39">
          <cell r="A39">
            <v>35</v>
          </cell>
          <cell r="B39">
            <v>35</v>
          </cell>
          <cell r="C39" t="str">
            <v>Natchitoches</v>
          </cell>
          <cell r="E39">
            <v>0</v>
          </cell>
          <cell r="G39">
            <v>0</v>
          </cell>
          <cell r="I39">
            <v>0</v>
          </cell>
          <cell r="J39">
            <v>0</v>
          </cell>
          <cell r="K39">
            <v>149</v>
          </cell>
          <cell r="L39">
            <v>35462</v>
          </cell>
          <cell r="M39">
            <v>0</v>
          </cell>
          <cell r="N39">
            <v>2624</v>
          </cell>
          <cell r="O39">
            <v>68224</v>
          </cell>
          <cell r="P39">
            <v>-12796</v>
          </cell>
          <cell r="Q39">
            <v>55428</v>
          </cell>
        </row>
        <row r="40">
          <cell r="A40">
            <v>36</v>
          </cell>
          <cell r="B40">
            <v>36</v>
          </cell>
          <cell r="C40" t="str">
            <v>Orleans</v>
          </cell>
          <cell r="D40">
            <v>26</v>
          </cell>
          <cell r="E40">
            <v>546000</v>
          </cell>
          <cell r="F40">
            <v>8</v>
          </cell>
          <cell r="G40">
            <v>48000</v>
          </cell>
          <cell r="H40">
            <v>12</v>
          </cell>
          <cell r="I40">
            <v>48000</v>
          </cell>
          <cell r="J40">
            <v>96000</v>
          </cell>
          <cell r="K40">
            <v>184</v>
          </cell>
          <cell r="L40">
            <v>43792</v>
          </cell>
          <cell r="M40">
            <v>173243</v>
          </cell>
          <cell r="N40">
            <v>7382</v>
          </cell>
          <cell r="O40">
            <v>191932</v>
          </cell>
          <cell r="P40">
            <v>11000</v>
          </cell>
          <cell r="Q40">
            <v>202932</v>
          </cell>
        </row>
        <row r="41">
          <cell r="A41">
            <v>37</v>
          </cell>
          <cell r="B41">
            <v>37</v>
          </cell>
          <cell r="C41" t="str">
            <v>Ouachita</v>
          </cell>
          <cell r="E41">
            <v>0</v>
          </cell>
          <cell r="G41">
            <v>0</v>
          </cell>
          <cell r="I41">
            <v>0</v>
          </cell>
          <cell r="J41">
            <v>0</v>
          </cell>
          <cell r="K41">
            <v>208</v>
          </cell>
          <cell r="L41">
            <v>49504</v>
          </cell>
          <cell r="M41">
            <v>30482</v>
          </cell>
          <cell r="N41">
            <v>8593</v>
          </cell>
          <cell r="O41">
            <v>223418</v>
          </cell>
          <cell r="P41">
            <v>0</v>
          </cell>
          <cell r="Q41">
            <v>223418</v>
          </cell>
        </row>
        <row r="42">
          <cell r="A42">
            <v>38</v>
          </cell>
          <cell r="B42">
            <v>38</v>
          </cell>
          <cell r="C42" t="str">
            <v>Plaquemines</v>
          </cell>
          <cell r="E42">
            <v>0</v>
          </cell>
          <cell r="G42">
            <v>0</v>
          </cell>
          <cell r="I42">
            <v>0</v>
          </cell>
          <cell r="J42">
            <v>0</v>
          </cell>
          <cell r="K42">
            <v>115</v>
          </cell>
          <cell r="L42">
            <v>27370</v>
          </cell>
          <cell r="M42">
            <v>0</v>
          </cell>
          <cell r="N42">
            <v>1769</v>
          </cell>
          <cell r="O42">
            <v>45994</v>
          </cell>
          <cell r="P42">
            <v>0</v>
          </cell>
          <cell r="Q42">
            <v>45994</v>
          </cell>
        </row>
        <row r="43">
          <cell r="A43">
            <v>39</v>
          </cell>
          <cell r="B43">
            <v>39</v>
          </cell>
          <cell r="C43" t="str">
            <v>Pointe Coupee</v>
          </cell>
          <cell r="E43">
            <v>0</v>
          </cell>
          <cell r="F43">
            <v>1</v>
          </cell>
          <cell r="G43">
            <v>6000</v>
          </cell>
          <cell r="I43">
            <v>0</v>
          </cell>
          <cell r="J43">
            <v>6000</v>
          </cell>
          <cell r="K43">
            <v>173</v>
          </cell>
          <cell r="L43">
            <v>41174</v>
          </cell>
          <cell r="M43">
            <v>4186</v>
          </cell>
          <cell r="N43">
            <v>1088</v>
          </cell>
          <cell r="O43">
            <v>28288</v>
          </cell>
          <cell r="P43">
            <v>9500</v>
          </cell>
          <cell r="Q43">
            <v>37788</v>
          </cell>
        </row>
        <row r="44">
          <cell r="A44">
            <v>40</v>
          </cell>
          <cell r="B44">
            <v>40</v>
          </cell>
          <cell r="C44" t="str">
            <v>Rapides</v>
          </cell>
          <cell r="E44">
            <v>0</v>
          </cell>
          <cell r="G44">
            <v>0</v>
          </cell>
          <cell r="I44">
            <v>0</v>
          </cell>
          <cell r="J44">
            <v>0</v>
          </cell>
          <cell r="K44">
            <v>792</v>
          </cell>
          <cell r="L44">
            <v>188496</v>
          </cell>
          <cell r="M44">
            <v>113097</v>
          </cell>
          <cell r="N44">
            <v>9962</v>
          </cell>
          <cell r="O44">
            <v>259012</v>
          </cell>
          <cell r="P44">
            <v>0</v>
          </cell>
          <cell r="Q44">
            <v>259012</v>
          </cell>
        </row>
        <row r="45">
          <cell r="A45">
            <v>41</v>
          </cell>
          <cell r="B45">
            <v>41</v>
          </cell>
          <cell r="C45" t="str">
            <v>Red River</v>
          </cell>
          <cell r="E45">
            <v>0</v>
          </cell>
          <cell r="G45">
            <v>0</v>
          </cell>
          <cell r="I45">
            <v>0</v>
          </cell>
          <cell r="J45">
            <v>0</v>
          </cell>
          <cell r="K45">
            <v>179</v>
          </cell>
          <cell r="L45">
            <v>42602</v>
          </cell>
          <cell r="M45">
            <v>0</v>
          </cell>
          <cell r="N45">
            <v>612</v>
          </cell>
          <cell r="O45">
            <v>15912</v>
          </cell>
          <cell r="P45">
            <v>3000</v>
          </cell>
          <cell r="Q45">
            <v>18912</v>
          </cell>
        </row>
        <row r="46">
          <cell r="A46">
            <v>42</v>
          </cell>
          <cell r="B46">
            <v>42</v>
          </cell>
          <cell r="C46" t="str">
            <v>Richland</v>
          </cell>
          <cell r="E46">
            <v>0</v>
          </cell>
          <cell r="G46">
            <v>0</v>
          </cell>
          <cell r="I46">
            <v>0</v>
          </cell>
          <cell r="J46">
            <v>0</v>
          </cell>
          <cell r="K46">
            <v>33</v>
          </cell>
          <cell r="L46">
            <v>25000</v>
          </cell>
          <cell r="M46">
            <v>11741</v>
          </cell>
          <cell r="N46">
            <v>1367</v>
          </cell>
          <cell r="O46">
            <v>35542</v>
          </cell>
          <cell r="P46">
            <v>5000</v>
          </cell>
          <cell r="Q46">
            <v>40542</v>
          </cell>
        </row>
        <row r="47">
          <cell r="A47">
            <v>43</v>
          </cell>
          <cell r="B47">
            <v>43</v>
          </cell>
          <cell r="C47" t="str">
            <v>Sabine</v>
          </cell>
          <cell r="E47">
            <v>0</v>
          </cell>
          <cell r="G47">
            <v>0</v>
          </cell>
          <cell r="I47">
            <v>0</v>
          </cell>
          <cell r="J47">
            <v>0</v>
          </cell>
          <cell r="K47">
            <v>314</v>
          </cell>
          <cell r="L47">
            <v>74732</v>
          </cell>
          <cell r="M47">
            <v>71430</v>
          </cell>
          <cell r="N47">
            <v>1759</v>
          </cell>
          <cell r="O47">
            <v>45734</v>
          </cell>
          <cell r="P47">
            <v>11000</v>
          </cell>
          <cell r="Q47">
            <v>56734</v>
          </cell>
        </row>
        <row r="48">
          <cell r="A48">
            <v>44</v>
          </cell>
          <cell r="B48">
            <v>44</v>
          </cell>
          <cell r="C48" t="str">
            <v>St. Bernard</v>
          </cell>
          <cell r="E48">
            <v>0</v>
          </cell>
          <cell r="G48">
            <v>0</v>
          </cell>
          <cell r="I48">
            <v>0</v>
          </cell>
          <cell r="J48">
            <v>0</v>
          </cell>
          <cell r="K48">
            <v>131</v>
          </cell>
          <cell r="L48">
            <v>31178</v>
          </cell>
          <cell r="M48">
            <v>131637</v>
          </cell>
          <cell r="N48">
            <v>2832</v>
          </cell>
          <cell r="O48">
            <v>73632</v>
          </cell>
          <cell r="P48">
            <v>1000</v>
          </cell>
          <cell r="Q48">
            <v>74632</v>
          </cell>
        </row>
        <row r="49">
          <cell r="A49">
            <v>45</v>
          </cell>
          <cell r="B49">
            <v>45</v>
          </cell>
          <cell r="C49" t="str">
            <v>St. Charles</v>
          </cell>
          <cell r="E49">
            <v>0</v>
          </cell>
          <cell r="G49">
            <v>0</v>
          </cell>
          <cell r="I49">
            <v>0</v>
          </cell>
          <cell r="J49">
            <v>0</v>
          </cell>
          <cell r="K49">
            <v>534</v>
          </cell>
          <cell r="L49">
            <v>127092</v>
          </cell>
          <cell r="M49">
            <v>212194</v>
          </cell>
          <cell r="N49">
            <v>4307</v>
          </cell>
          <cell r="O49">
            <v>111982</v>
          </cell>
          <cell r="P49">
            <v>-15847.550000000003</v>
          </cell>
          <cell r="Q49">
            <v>96134.45</v>
          </cell>
        </row>
        <row r="50">
          <cell r="A50">
            <v>46</v>
          </cell>
          <cell r="B50">
            <v>46</v>
          </cell>
          <cell r="C50" t="str">
            <v>St. Helena</v>
          </cell>
          <cell r="E50">
            <v>0</v>
          </cell>
          <cell r="G50">
            <v>0</v>
          </cell>
          <cell r="I50">
            <v>0</v>
          </cell>
          <cell r="J50">
            <v>0</v>
          </cell>
          <cell r="K50">
            <v>15</v>
          </cell>
          <cell r="L50">
            <v>25000</v>
          </cell>
          <cell r="M50">
            <v>0</v>
          </cell>
          <cell r="N50">
            <v>459</v>
          </cell>
          <cell r="O50">
            <v>11934</v>
          </cell>
          <cell r="P50">
            <v>3000</v>
          </cell>
          <cell r="Q50">
            <v>14934</v>
          </cell>
        </row>
        <row r="51">
          <cell r="A51">
            <v>47</v>
          </cell>
          <cell r="B51">
            <v>47</v>
          </cell>
          <cell r="C51" t="str">
            <v>St. James</v>
          </cell>
          <cell r="E51">
            <v>0</v>
          </cell>
          <cell r="G51">
            <v>0</v>
          </cell>
          <cell r="I51">
            <v>0</v>
          </cell>
          <cell r="J51">
            <v>0</v>
          </cell>
          <cell r="K51">
            <v>237</v>
          </cell>
          <cell r="L51">
            <v>56406</v>
          </cell>
          <cell r="M51">
            <v>35236</v>
          </cell>
          <cell r="N51">
            <v>1643</v>
          </cell>
          <cell r="O51">
            <v>42718</v>
          </cell>
          <cell r="P51">
            <v>11000</v>
          </cell>
          <cell r="Q51">
            <v>53718</v>
          </cell>
        </row>
        <row r="52">
          <cell r="A52">
            <v>48</v>
          </cell>
          <cell r="B52">
            <v>48</v>
          </cell>
          <cell r="C52" t="str">
            <v>St. John the Baptist</v>
          </cell>
          <cell r="E52">
            <v>0</v>
          </cell>
          <cell r="G52">
            <v>0</v>
          </cell>
          <cell r="I52">
            <v>0</v>
          </cell>
          <cell r="J52">
            <v>0</v>
          </cell>
          <cell r="K52">
            <v>200</v>
          </cell>
          <cell r="L52">
            <v>47600</v>
          </cell>
          <cell r="M52">
            <v>23424</v>
          </cell>
          <cell r="N52">
            <v>2436</v>
          </cell>
          <cell r="O52">
            <v>63336</v>
          </cell>
          <cell r="P52">
            <v>-22228</v>
          </cell>
          <cell r="Q52">
            <v>41108</v>
          </cell>
        </row>
        <row r="53">
          <cell r="A53">
            <v>49</v>
          </cell>
          <cell r="B53">
            <v>49</v>
          </cell>
          <cell r="C53" t="str">
            <v>St. Landry</v>
          </cell>
          <cell r="D53">
            <v>3</v>
          </cell>
          <cell r="E53">
            <v>63000</v>
          </cell>
          <cell r="G53">
            <v>0</v>
          </cell>
          <cell r="I53">
            <v>0</v>
          </cell>
          <cell r="J53">
            <v>0</v>
          </cell>
          <cell r="K53">
            <v>1006</v>
          </cell>
          <cell r="L53">
            <v>239428</v>
          </cell>
          <cell r="M53">
            <v>0</v>
          </cell>
          <cell r="N53">
            <v>5564</v>
          </cell>
          <cell r="O53">
            <v>144664</v>
          </cell>
          <cell r="P53">
            <v>-37734</v>
          </cell>
          <cell r="Q53">
            <v>106930</v>
          </cell>
        </row>
        <row r="54">
          <cell r="A54">
            <v>50</v>
          </cell>
          <cell r="B54">
            <v>50</v>
          </cell>
          <cell r="C54" t="str">
            <v>St. Martin</v>
          </cell>
          <cell r="D54">
            <v>9</v>
          </cell>
          <cell r="E54">
            <v>189000</v>
          </cell>
          <cell r="F54">
            <v>2</v>
          </cell>
          <cell r="G54">
            <v>12000</v>
          </cell>
          <cell r="H54">
            <v>2</v>
          </cell>
          <cell r="I54">
            <v>8000</v>
          </cell>
          <cell r="J54">
            <v>20000</v>
          </cell>
          <cell r="K54">
            <v>400</v>
          </cell>
          <cell r="L54">
            <v>95200</v>
          </cell>
          <cell r="M54">
            <v>12727</v>
          </cell>
          <cell r="N54">
            <v>3406</v>
          </cell>
          <cell r="O54">
            <v>88556</v>
          </cell>
          <cell r="P54">
            <v>-12068.5</v>
          </cell>
          <cell r="Q54">
            <v>76487.5</v>
          </cell>
        </row>
        <row r="55">
          <cell r="A55">
            <v>51</v>
          </cell>
          <cell r="B55">
            <v>51</v>
          </cell>
          <cell r="C55" t="str">
            <v>St. Mary</v>
          </cell>
          <cell r="E55">
            <v>0</v>
          </cell>
          <cell r="G55">
            <v>0</v>
          </cell>
          <cell r="I55">
            <v>0</v>
          </cell>
          <cell r="J55">
            <v>0</v>
          </cell>
          <cell r="K55">
            <v>321</v>
          </cell>
          <cell r="L55">
            <v>76398</v>
          </cell>
          <cell r="M55">
            <v>12083</v>
          </cell>
          <cell r="N55">
            <v>3891</v>
          </cell>
          <cell r="O55">
            <v>101166</v>
          </cell>
          <cell r="P55">
            <v>17000</v>
          </cell>
          <cell r="Q55">
            <v>118166</v>
          </cell>
        </row>
        <row r="56">
          <cell r="A56">
            <v>52</v>
          </cell>
          <cell r="B56">
            <v>52</v>
          </cell>
          <cell r="C56" t="str">
            <v>St. Tammany</v>
          </cell>
          <cell r="E56">
            <v>0</v>
          </cell>
          <cell r="G56">
            <v>0</v>
          </cell>
          <cell r="I56">
            <v>0</v>
          </cell>
          <cell r="J56">
            <v>0</v>
          </cell>
          <cell r="K56">
            <v>1801</v>
          </cell>
          <cell r="L56">
            <v>428638</v>
          </cell>
          <cell r="M56">
            <v>172276</v>
          </cell>
          <cell r="N56">
            <v>16836</v>
          </cell>
          <cell r="O56">
            <v>437736</v>
          </cell>
          <cell r="P56">
            <v>0</v>
          </cell>
          <cell r="Q56">
            <v>437736</v>
          </cell>
        </row>
        <row r="57">
          <cell r="A57">
            <v>53</v>
          </cell>
          <cell r="B57">
            <v>53</v>
          </cell>
          <cell r="C57" t="str">
            <v>Tangipahoa</v>
          </cell>
          <cell r="E57">
            <v>0</v>
          </cell>
          <cell r="G57">
            <v>0</v>
          </cell>
          <cell r="I57">
            <v>0</v>
          </cell>
          <cell r="J57">
            <v>0</v>
          </cell>
          <cell r="K57">
            <v>910</v>
          </cell>
          <cell r="L57">
            <v>216580</v>
          </cell>
          <cell r="M57">
            <v>0</v>
          </cell>
          <cell r="N57">
            <v>8160</v>
          </cell>
          <cell r="O57">
            <v>212160</v>
          </cell>
          <cell r="P57">
            <v>-36596</v>
          </cell>
          <cell r="Q57">
            <v>175564</v>
          </cell>
        </row>
        <row r="58">
          <cell r="A58">
            <v>54</v>
          </cell>
          <cell r="B58">
            <v>54</v>
          </cell>
          <cell r="C58" t="str">
            <v>Tensas</v>
          </cell>
          <cell r="E58">
            <v>0</v>
          </cell>
          <cell r="G58">
            <v>0</v>
          </cell>
          <cell r="I58">
            <v>0</v>
          </cell>
          <cell r="J58">
            <v>0</v>
          </cell>
          <cell r="K58">
            <v>12</v>
          </cell>
          <cell r="L58">
            <v>25000</v>
          </cell>
          <cell r="M58">
            <v>0</v>
          </cell>
          <cell r="N58">
            <v>283</v>
          </cell>
          <cell r="O58">
            <v>7358</v>
          </cell>
          <cell r="P58">
            <v>-5258</v>
          </cell>
          <cell r="Q58">
            <v>2100</v>
          </cell>
        </row>
        <row r="59">
          <cell r="A59">
            <v>55</v>
          </cell>
          <cell r="B59">
            <v>55</v>
          </cell>
          <cell r="C59" t="str">
            <v>Terrebonne</v>
          </cell>
          <cell r="E59">
            <v>0</v>
          </cell>
          <cell r="G59">
            <v>0</v>
          </cell>
          <cell r="I59">
            <v>0</v>
          </cell>
          <cell r="J59">
            <v>0</v>
          </cell>
          <cell r="K59">
            <v>997</v>
          </cell>
          <cell r="L59">
            <v>237286</v>
          </cell>
          <cell r="M59">
            <v>247402</v>
          </cell>
          <cell r="N59">
            <v>7277</v>
          </cell>
          <cell r="O59">
            <v>189202</v>
          </cell>
          <cell r="P59">
            <v>0</v>
          </cell>
          <cell r="Q59">
            <v>189202</v>
          </cell>
        </row>
        <row r="60">
          <cell r="A60">
            <v>56</v>
          </cell>
          <cell r="B60">
            <v>56</v>
          </cell>
          <cell r="C60" t="str">
            <v>Union</v>
          </cell>
          <cell r="E60">
            <v>0</v>
          </cell>
          <cell r="G60">
            <v>0</v>
          </cell>
          <cell r="I60">
            <v>0</v>
          </cell>
          <cell r="J60">
            <v>0</v>
          </cell>
          <cell r="K60">
            <v>84</v>
          </cell>
          <cell r="L60">
            <v>25000</v>
          </cell>
          <cell r="M60">
            <v>12591</v>
          </cell>
          <cell r="N60">
            <v>990</v>
          </cell>
          <cell r="O60">
            <v>25740</v>
          </cell>
          <cell r="P60">
            <v>3000</v>
          </cell>
          <cell r="Q60">
            <v>28740</v>
          </cell>
        </row>
        <row r="61">
          <cell r="A61">
            <v>57</v>
          </cell>
          <cell r="B61">
            <v>57</v>
          </cell>
          <cell r="C61" t="str">
            <v>Vermilion</v>
          </cell>
          <cell r="E61">
            <v>0</v>
          </cell>
          <cell r="G61">
            <v>0</v>
          </cell>
          <cell r="I61">
            <v>0</v>
          </cell>
          <cell r="J61">
            <v>0</v>
          </cell>
          <cell r="K61">
            <v>370</v>
          </cell>
          <cell r="L61">
            <v>88060</v>
          </cell>
          <cell r="M61">
            <v>120582</v>
          </cell>
          <cell r="N61">
            <v>3846</v>
          </cell>
          <cell r="O61">
            <v>99996</v>
          </cell>
          <cell r="P61">
            <v>17000</v>
          </cell>
          <cell r="Q61">
            <v>116996</v>
          </cell>
        </row>
        <row r="62">
          <cell r="A62">
            <v>58</v>
          </cell>
          <cell r="B62">
            <v>58</v>
          </cell>
          <cell r="C62" t="str">
            <v>Vernon</v>
          </cell>
          <cell r="E62">
            <v>0</v>
          </cell>
          <cell r="G62">
            <v>0</v>
          </cell>
          <cell r="I62">
            <v>0</v>
          </cell>
          <cell r="J62">
            <v>0</v>
          </cell>
          <cell r="K62">
            <v>259</v>
          </cell>
          <cell r="L62">
            <v>61642</v>
          </cell>
          <cell r="M62">
            <v>0</v>
          </cell>
          <cell r="N62">
            <v>3455</v>
          </cell>
          <cell r="O62">
            <v>89830</v>
          </cell>
          <cell r="P62">
            <v>-12576.600000000006</v>
          </cell>
          <cell r="Q62">
            <v>77253.399999999994</v>
          </cell>
        </row>
        <row r="63">
          <cell r="A63">
            <v>59</v>
          </cell>
          <cell r="B63">
            <v>59</v>
          </cell>
          <cell r="C63" t="str">
            <v>Washington</v>
          </cell>
          <cell r="E63">
            <v>0</v>
          </cell>
          <cell r="G63">
            <v>0</v>
          </cell>
          <cell r="I63">
            <v>0</v>
          </cell>
          <cell r="J63">
            <v>0</v>
          </cell>
          <cell r="K63">
            <v>220</v>
          </cell>
          <cell r="L63">
            <v>52360</v>
          </cell>
          <cell r="M63">
            <v>26858</v>
          </cell>
          <cell r="N63">
            <v>2369</v>
          </cell>
          <cell r="O63">
            <v>61594</v>
          </cell>
          <cell r="P63">
            <v>11000</v>
          </cell>
          <cell r="Q63">
            <v>72594</v>
          </cell>
        </row>
        <row r="64">
          <cell r="A64">
            <v>60</v>
          </cell>
          <cell r="B64">
            <v>60</v>
          </cell>
          <cell r="C64" t="str">
            <v>Webster</v>
          </cell>
          <cell r="E64">
            <v>0</v>
          </cell>
          <cell r="G64">
            <v>0</v>
          </cell>
          <cell r="I64">
            <v>0</v>
          </cell>
          <cell r="J64">
            <v>0</v>
          </cell>
          <cell r="K64">
            <v>177</v>
          </cell>
          <cell r="L64">
            <v>42126</v>
          </cell>
          <cell r="M64">
            <v>0</v>
          </cell>
          <cell r="N64">
            <v>2760</v>
          </cell>
          <cell r="O64">
            <v>71760</v>
          </cell>
          <cell r="P64">
            <v>0</v>
          </cell>
          <cell r="Q64">
            <v>71760</v>
          </cell>
        </row>
        <row r="65">
          <cell r="A65">
            <v>61</v>
          </cell>
          <cell r="B65">
            <v>61</v>
          </cell>
          <cell r="C65" t="str">
            <v>West Baton Rouge</v>
          </cell>
          <cell r="E65">
            <v>0</v>
          </cell>
          <cell r="G65">
            <v>0</v>
          </cell>
          <cell r="I65">
            <v>0</v>
          </cell>
          <cell r="J65">
            <v>0</v>
          </cell>
          <cell r="K65">
            <v>124</v>
          </cell>
          <cell r="L65">
            <v>29512</v>
          </cell>
          <cell r="M65">
            <v>170086</v>
          </cell>
          <cell r="N65">
            <v>1491</v>
          </cell>
          <cell r="O65">
            <v>38766</v>
          </cell>
          <cell r="P65">
            <v>8000</v>
          </cell>
          <cell r="Q65">
            <v>46766</v>
          </cell>
        </row>
        <row r="66">
          <cell r="A66">
            <v>62</v>
          </cell>
          <cell r="B66">
            <v>62</v>
          </cell>
          <cell r="C66" t="str">
            <v>West Carroll</v>
          </cell>
          <cell r="E66">
            <v>0</v>
          </cell>
          <cell r="G66">
            <v>0</v>
          </cell>
          <cell r="I66">
            <v>0</v>
          </cell>
          <cell r="J66">
            <v>0</v>
          </cell>
          <cell r="K66">
            <v>207</v>
          </cell>
          <cell r="L66">
            <v>49266</v>
          </cell>
          <cell r="M66">
            <v>0</v>
          </cell>
          <cell r="N66">
            <v>870</v>
          </cell>
          <cell r="O66">
            <v>22620</v>
          </cell>
          <cell r="P66">
            <v>1000</v>
          </cell>
          <cell r="Q66">
            <v>23620</v>
          </cell>
        </row>
        <row r="67">
          <cell r="A67">
            <v>63</v>
          </cell>
          <cell r="B67">
            <v>63</v>
          </cell>
          <cell r="C67" t="str">
            <v>West Feliciana</v>
          </cell>
          <cell r="E67">
            <v>0</v>
          </cell>
          <cell r="G67">
            <v>0</v>
          </cell>
          <cell r="I67">
            <v>0</v>
          </cell>
          <cell r="J67">
            <v>0</v>
          </cell>
          <cell r="K67">
            <v>78</v>
          </cell>
          <cell r="L67">
            <v>25000</v>
          </cell>
          <cell r="M67">
            <v>4220</v>
          </cell>
          <cell r="N67">
            <v>889</v>
          </cell>
          <cell r="O67">
            <v>23114</v>
          </cell>
          <cell r="P67">
            <v>11000</v>
          </cell>
          <cell r="Q67">
            <v>34114</v>
          </cell>
        </row>
        <row r="68">
          <cell r="A68">
            <v>64</v>
          </cell>
          <cell r="B68">
            <v>64</v>
          </cell>
          <cell r="C68" t="str">
            <v>Winn</v>
          </cell>
          <cell r="E68">
            <v>0</v>
          </cell>
          <cell r="G68">
            <v>0</v>
          </cell>
          <cell r="I68">
            <v>0</v>
          </cell>
          <cell r="J68">
            <v>0</v>
          </cell>
          <cell r="K68">
            <v>165</v>
          </cell>
          <cell r="L68">
            <v>39270</v>
          </cell>
          <cell r="M68">
            <v>0</v>
          </cell>
          <cell r="N68">
            <v>1050</v>
          </cell>
          <cell r="O68">
            <v>27300</v>
          </cell>
          <cell r="P68">
            <v>9500</v>
          </cell>
          <cell r="Q68">
            <v>36800</v>
          </cell>
        </row>
        <row r="69">
          <cell r="A69">
            <v>65</v>
          </cell>
          <cell r="B69">
            <v>65</v>
          </cell>
          <cell r="C69" t="str">
            <v>City of Monroe</v>
          </cell>
          <cell r="E69">
            <v>0</v>
          </cell>
          <cell r="G69">
            <v>0</v>
          </cell>
          <cell r="I69">
            <v>0</v>
          </cell>
          <cell r="J69">
            <v>0</v>
          </cell>
          <cell r="K69">
            <v>53</v>
          </cell>
          <cell r="L69">
            <v>25000</v>
          </cell>
          <cell r="M69">
            <v>16560</v>
          </cell>
          <cell r="N69">
            <v>3238</v>
          </cell>
          <cell r="O69">
            <v>84188</v>
          </cell>
          <cell r="P69">
            <v>2200</v>
          </cell>
          <cell r="Q69">
            <v>86388</v>
          </cell>
        </row>
        <row r="70">
          <cell r="A70">
            <v>66</v>
          </cell>
          <cell r="B70">
            <v>66</v>
          </cell>
          <cell r="C70" t="str">
            <v>City of Bogalusa</v>
          </cell>
          <cell r="E70">
            <v>0</v>
          </cell>
          <cell r="G70">
            <v>0</v>
          </cell>
          <cell r="I70">
            <v>0</v>
          </cell>
          <cell r="J70">
            <v>0</v>
          </cell>
          <cell r="K70">
            <v>25</v>
          </cell>
          <cell r="L70">
            <v>25000</v>
          </cell>
          <cell r="M70">
            <v>25949</v>
          </cell>
          <cell r="N70">
            <v>743</v>
          </cell>
          <cell r="O70">
            <v>19318</v>
          </cell>
          <cell r="P70">
            <v>-3793</v>
          </cell>
          <cell r="Q70">
            <v>15525</v>
          </cell>
        </row>
        <row r="71">
          <cell r="A71">
            <v>67</v>
          </cell>
          <cell r="B71">
            <v>67</v>
          </cell>
          <cell r="C71" t="str">
            <v>Zachary Community</v>
          </cell>
          <cell r="E71">
            <v>0</v>
          </cell>
          <cell r="G71">
            <v>0</v>
          </cell>
          <cell r="I71">
            <v>0</v>
          </cell>
          <cell r="J71">
            <v>0</v>
          </cell>
          <cell r="K71">
            <v>128</v>
          </cell>
          <cell r="L71">
            <v>30464</v>
          </cell>
          <cell r="M71">
            <v>0</v>
          </cell>
          <cell r="N71">
            <v>2365</v>
          </cell>
          <cell r="O71">
            <v>61490</v>
          </cell>
          <cell r="P71">
            <v>9000</v>
          </cell>
          <cell r="Q71">
            <v>70490</v>
          </cell>
        </row>
        <row r="72">
          <cell r="A72">
            <v>68</v>
          </cell>
          <cell r="B72">
            <v>68</v>
          </cell>
          <cell r="C72" t="str">
            <v>City of Baker</v>
          </cell>
          <cell r="E72">
            <v>0</v>
          </cell>
          <cell r="G72">
            <v>0</v>
          </cell>
          <cell r="I72">
            <v>0</v>
          </cell>
          <cell r="J72">
            <v>0</v>
          </cell>
          <cell r="K72">
            <v>101</v>
          </cell>
          <cell r="L72">
            <v>25000</v>
          </cell>
          <cell r="M72">
            <v>3384</v>
          </cell>
          <cell r="N72">
            <v>751</v>
          </cell>
          <cell r="O72">
            <v>19526</v>
          </cell>
          <cell r="P72">
            <v>11000</v>
          </cell>
          <cell r="Q72">
            <v>30526</v>
          </cell>
        </row>
        <row r="73">
          <cell r="A73">
            <v>69</v>
          </cell>
          <cell r="B73">
            <v>69</v>
          </cell>
          <cell r="C73" t="str">
            <v>Central Community</v>
          </cell>
          <cell r="E73">
            <v>0</v>
          </cell>
          <cell r="G73">
            <v>0</v>
          </cell>
          <cell r="I73">
            <v>0</v>
          </cell>
          <cell r="J73">
            <v>0</v>
          </cell>
          <cell r="K73">
            <v>239</v>
          </cell>
          <cell r="L73">
            <v>56882</v>
          </cell>
          <cell r="M73">
            <v>14852</v>
          </cell>
          <cell r="N73">
            <v>2035</v>
          </cell>
          <cell r="O73">
            <v>52910</v>
          </cell>
          <cell r="P73">
            <v>9500</v>
          </cell>
          <cell r="Q73">
            <v>62410</v>
          </cell>
        </row>
        <row r="74">
          <cell r="C74" t="str">
            <v>Total City/Parish</v>
          </cell>
          <cell r="D74">
            <v>213</v>
          </cell>
          <cell r="E74">
            <v>4473000</v>
          </cell>
          <cell r="F74">
            <v>65</v>
          </cell>
          <cell r="G74">
            <v>390000</v>
          </cell>
          <cell r="H74">
            <v>55</v>
          </cell>
          <cell r="I74">
            <v>220000</v>
          </cell>
          <cell r="J74">
            <v>610000</v>
          </cell>
          <cell r="K74">
            <v>24817</v>
          </cell>
          <cell r="L74">
            <v>6150090</v>
          </cell>
          <cell r="M74">
            <v>2748872</v>
          </cell>
          <cell r="N74">
            <v>277194</v>
          </cell>
          <cell r="O74">
            <v>7207044</v>
          </cell>
          <cell r="P74">
            <v>138692.35</v>
          </cell>
          <cell r="Q74">
            <v>7345736.3500000006</v>
          </cell>
        </row>
        <row r="76">
          <cell r="A76">
            <v>318001</v>
          </cell>
          <cell r="B76">
            <v>318001</v>
          </cell>
          <cell r="C76" t="str">
            <v>LSU Lab School</v>
          </cell>
          <cell r="E76">
            <v>0</v>
          </cell>
          <cell r="G76">
            <v>0</v>
          </cell>
          <cell r="I76">
            <v>0</v>
          </cell>
          <cell r="J76">
            <v>0</v>
          </cell>
          <cell r="K76">
            <v>0</v>
          </cell>
          <cell r="L76">
            <v>10000</v>
          </cell>
          <cell r="M76">
            <v>0</v>
          </cell>
          <cell r="N76">
            <v>680</v>
          </cell>
          <cell r="O76">
            <v>17680</v>
          </cell>
          <cell r="P76">
            <v>-17680</v>
          </cell>
          <cell r="Q76">
            <v>0</v>
          </cell>
        </row>
        <row r="77">
          <cell r="A77">
            <v>319001</v>
          </cell>
          <cell r="B77">
            <v>319001</v>
          </cell>
          <cell r="C77" t="str">
            <v>Southern Lab School</v>
          </cell>
          <cell r="E77">
            <v>0</v>
          </cell>
          <cell r="G77">
            <v>0</v>
          </cell>
          <cell r="I77">
            <v>0</v>
          </cell>
          <cell r="J77">
            <v>0</v>
          </cell>
          <cell r="K77">
            <v>0</v>
          </cell>
          <cell r="L77">
            <v>10000</v>
          </cell>
          <cell r="M77">
            <v>0</v>
          </cell>
          <cell r="N77">
            <v>430</v>
          </cell>
          <cell r="O77">
            <v>11180</v>
          </cell>
          <cell r="P77">
            <v>-6836.42</v>
          </cell>
          <cell r="Q77">
            <v>4343.58</v>
          </cell>
        </row>
        <row r="78">
          <cell r="A78">
            <v>302006</v>
          </cell>
          <cell r="B78">
            <v>302006</v>
          </cell>
          <cell r="C78" t="str">
            <v>LA School for Math, Science and the Arts</v>
          </cell>
          <cell r="E78">
            <v>0</v>
          </cell>
          <cell r="G78">
            <v>0</v>
          </cell>
          <cell r="I78">
            <v>0</v>
          </cell>
          <cell r="J78">
            <v>0</v>
          </cell>
          <cell r="K78">
            <v>0</v>
          </cell>
          <cell r="L78">
            <v>10000</v>
          </cell>
          <cell r="M78">
            <v>0</v>
          </cell>
          <cell r="N78">
            <v>303</v>
          </cell>
          <cell r="O78">
            <v>7878</v>
          </cell>
          <cell r="P78">
            <v>9500</v>
          </cell>
          <cell r="Q78">
            <v>17378</v>
          </cell>
        </row>
        <row r="79">
          <cell r="A79">
            <v>334001</v>
          </cell>
          <cell r="B79">
            <v>334001</v>
          </cell>
          <cell r="C79" t="str">
            <v>New Orleans Center for Creative Arts</v>
          </cell>
          <cell r="E79">
            <v>0</v>
          </cell>
          <cell r="G79">
            <v>0</v>
          </cell>
          <cell r="I79">
            <v>0</v>
          </cell>
          <cell r="J79">
            <v>0</v>
          </cell>
          <cell r="K79">
            <v>0</v>
          </cell>
          <cell r="L79">
            <v>10000</v>
          </cell>
          <cell r="M79">
            <v>0</v>
          </cell>
          <cell r="N79">
            <v>230</v>
          </cell>
          <cell r="O79">
            <v>5980</v>
          </cell>
          <cell r="P79">
            <v>-1465</v>
          </cell>
          <cell r="Q79">
            <v>4515</v>
          </cell>
        </row>
        <row r="80">
          <cell r="A80" t="str">
            <v>A02</v>
          </cell>
          <cell r="B80" t="str">
            <v>A02</v>
          </cell>
          <cell r="C80" t="str">
            <v>Office of Juvenile Justice</v>
          </cell>
          <cell r="E80">
            <v>0</v>
          </cell>
          <cell r="G80">
            <v>0</v>
          </cell>
          <cell r="I80">
            <v>0</v>
          </cell>
          <cell r="J80">
            <v>0</v>
          </cell>
          <cell r="K80">
            <v>18</v>
          </cell>
          <cell r="L80">
            <v>10000</v>
          </cell>
          <cell r="M80">
            <v>0</v>
          </cell>
          <cell r="N80">
            <v>299</v>
          </cell>
          <cell r="O80">
            <v>7774</v>
          </cell>
          <cell r="P80">
            <v>-7774</v>
          </cell>
          <cell r="Q80">
            <v>0</v>
          </cell>
        </row>
        <row r="81">
          <cell r="C81" t="str">
            <v>Total Lab &amp; State Approved Schools</v>
          </cell>
          <cell r="D81">
            <v>0</v>
          </cell>
          <cell r="E81">
            <v>0</v>
          </cell>
          <cell r="F81">
            <v>0</v>
          </cell>
          <cell r="G81">
            <v>0</v>
          </cell>
          <cell r="H81">
            <v>0</v>
          </cell>
          <cell r="I81">
            <v>0</v>
          </cell>
          <cell r="J81">
            <v>0</v>
          </cell>
          <cell r="K81">
            <v>18</v>
          </cell>
          <cell r="L81">
            <v>50000</v>
          </cell>
          <cell r="M81">
            <v>0</v>
          </cell>
          <cell r="N81">
            <v>1942</v>
          </cell>
          <cell r="O81">
            <v>50492</v>
          </cell>
          <cell r="P81">
            <v>-24255.42</v>
          </cell>
          <cell r="Q81">
            <v>26236.58</v>
          </cell>
        </row>
        <row r="83">
          <cell r="A83">
            <v>321001</v>
          </cell>
          <cell r="B83">
            <v>321001</v>
          </cell>
          <cell r="C83" t="str">
            <v>New Vision Learning</v>
          </cell>
          <cell r="E83">
            <v>0</v>
          </cell>
          <cell r="G83">
            <v>0</v>
          </cell>
          <cell r="I83">
            <v>0</v>
          </cell>
          <cell r="J83">
            <v>0</v>
          </cell>
          <cell r="K83">
            <v>0</v>
          </cell>
          <cell r="L83">
            <v>0</v>
          </cell>
          <cell r="M83">
            <v>0</v>
          </cell>
          <cell r="N83">
            <v>0</v>
          </cell>
          <cell r="O83">
            <v>0</v>
          </cell>
          <cell r="P83">
            <v>0</v>
          </cell>
          <cell r="Q83">
            <v>0</v>
          </cell>
        </row>
        <row r="84">
          <cell r="A84">
            <v>329001</v>
          </cell>
          <cell r="B84">
            <v>329001</v>
          </cell>
          <cell r="C84" t="str">
            <v>Glencoe Charter School</v>
          </cell>
          <cell r="E84">
            <v>0</v>
          </cell>
          <cell r="G84">
            <v>0</v>
          </cell>
          <cell r="I84">
            <v>0</v>
          </cell>
          <cell r="J84">
            <v>0</v>
          </cell>
          <cell r="K84">
            <v>0</v>
          </cell>
          <cell r="L84">
            <v>0</v>
          </cell>
          <cell r="M84">
            <v>0</v>
          </cell>
          <cell r="N84">
            <v>74</v>
          </cell>
          <cell r="O84">
            <v>1924</v>
          </cell>
          <cell r="P84">
            <v>1000</v>
          </cell>
          <cell r="Q84">
            <v>2924</v>
          </cell>
        </row>
        <row r="85">
          <cell r="A85">
            <v>331001</v>
          </cell>
          <cell r="B85">
            <v>331001</v>
          </cell>
          <cell r="C85" t="str">
            <v>International School of LA</v>
          </cell>
          <cell r="D85">
            <v>21</v>
          </cell>
          <cell r="E85">
            <v>441000</v>
          </cell>
          <cell r="F85">
            <v>3</v>
          </cell>
          <cell r="G85">
            <v>18000</v>
          </cell>
          <cell r="H85">
            <v>4</v>
          </cell>
          <cell r="I85">
            <v>16000</v>
          </cell>
          <cell r="J85">
            <v>34000</v>
          </cell>
          <cell r="K85">
            <v>0</v>
          </cell>
          <cell r="L85">
            <v>0</v>
          </cell>
          <cell r="M85">
            <v>0</v>
          </cell>
          <cell r="N85">
            <v>109</v>
          </cell>
          <cell r="O85">
            <v>2834</v>
          </cell>
          <cell r="P85">
            <v>-2834</v>
          </cell>
          <cell r="Q85">
            <v>0</v>
          </cell>
        </row>
        <row r="86">
          <cell r="A86">
            <v>333001</v>
          </cell>
          <cell r="B86">
            <v>333001</v>
          </cell>
          <cell r="C86" t="str">
            <v>Avoyelles Public Charter School</v>
          </cell>
          <cell r="E86">
            <v>0</v>
          </cell>
          <cell r="G86">
            <v>0</v>
          </cell>
          <cell r="I86">
            <v>0</v>
          </cell>
          <cell r="J86">
            <v>0</v>
          </cell>
          <cell r="K86">
            <v>0</v>
          </cell>
          <cell r="L86">
            <v>10000</v>
          </cell>
          <cell r="M86">
            <v>0</v>
          </cell>
          <cell r="N86">
            <v>339</v>
          </cell>
          <cell r="O86">
            <v>8814</v>
          </cell>
          <cell r="P86">
            <v>11000</v>
          </cell>
          <cell r="Q86">
            <v>19814</v>
          </cell>
        </row>
        <row r="87">
          <cell r="A87">
            <v>336001</v>
          </cell>
          <cell r="B87">
            <v>336001</v>
          </cell>
          <cell r="C87" t="str">
            <v>Delhi Charter School</v>
          </cell>
          <cell r="E87">
            <v>0</v>
          </cell>
          <cell r="G87">
            <v>0</v>
          </cell>
          <cell r="I87">
            <v>0</v>
          </cell>
          <cell r="J87">
            <v>0</v>
          </cell>
          <cell r="K87">
            <v>39</v>
          </cell>
          <cell r="L87">
            <v>10000</v>
          </cell>
          <cell r="M87">
            <v>0</v>
          </cell>
          <cell r="N87">
            <v>361</v>
          </cell>
          <cell r="O87">
            <v>9386</v>
          </cell>
          <cell r="P87">
            <v>9500</v>
          </cell>
          <cell r="Q87">
            <v>18886</v>
          </cell>
        </row>
        <row r="88">
          <cell r="A88">
            <v>337001</v>
          </cell>
          <cell r="B88">
            <v>337001</v>
          </cell>
          <cell r="C88" t="str">
            <v>Belle Chasse Academy</v>
          </cell>
          <cell r="E88">
            <v>0</v>
          </cell>
          <cell r="G88">
            <v>0</v>
          </cell>
          <cell r="I88">
            <v>0</v>
          </cell>
          <cell r="J88">
            <v>0</v>
          </cell>
          <cell r="K88">
            <v>0</v>
          </cell>
          <cell r="L88">
            <v>0</v>
          </cell>
          <cell r="M88">
            <v>0</v>
          </cell>
          <cell r="N88">
            <v>201</v>
          </cell>
          <cell r="O88">
            <v>5226</v>
          </cell>
          <cell r="P88">
            <v>3000</v>
          </cell>
          <cell r="Q88">
            <v>8226</v>
          </cell>
        </row>
        <row r="89">
          <cell r="A89">
            <v>339001</v>
          </cell>
          <cell r="B89">
            <v>339001</v>
          </cell>
          <cell r="C89" t="str">
            <v>Milestone Academy</v>
          </cell>
          <cell r="E89">
            <v>0</v>
          </cell>
          <cell r="G89">
            <v>0</v>
          </cell>
          <cell r="I89">
            <v>0</v>
          </cell>
          <cell r="J89">
            <v>0</v>
          </cell>
          <cell r="K89">
            <v>0</v>
          </cell>
          <cell r="L89">
            <v>0</v>
          </cell>
          <cell r="M89">
            <v>0</v>
          </cell>
          <cell r="N89">
            <v>74</v>
          </cell>
          <cell r="O89">
            <v>1924</v>
          </cell>
          <cell r="P89">
            <v>-1924</v>
          </cell>
          <cell r="Q89">
            <v>0</v>
          </cell>
        </row>
        <row r="90">
          <cell r="A90">
            <v>340001</v>
          </cell>
          <cell r="B90">
            <v>340001</v>
          </cell>
          <cell r="C90" t="str">
            <v>The MAX Charter School</v>
          </cell>
          <cell r="E90">
            <v>0</v>
          </cell>
          <cell r="G90">
            <v>0</v>
          </cell>
          <cell r="I90">
            <v>0</v>
          </cell>
          <cell r="J90">
            <v>0</v>
          </cell>
          <cell r="K90">
            <v>0</v>
          </cell>
          <cell r="L90">
            <v>0</v>
          </cell>
          <cell r="M90">
            <v>0</v>
          </cell>
          <cell r="N90">
            <v>30</v>
          </cell>
          <cell r="O90">
            <v>780</v>
          </cell>
          <cell r="P90">
            <v>1000</v>
          </cell>
          <cell r="Q90">
            <v>1780</v>
          </cell>
        </row>
        <row r="91">
          <cell r="C91" t="str">
            <v>Total Legacy Type 2 Charter Schools</v>
          </cell>
          <cell r="D91">
            <v>21</v>
          </cell>
          <cell r="E91">
            <v>441000</v>
          </cell>
          <cell r="F91">
            <v>3</v>
          </cell>
          <cell r="G91">
            <v>18000</v>
          </cell>
          <cell r="H91">
            <v>4</v>
          </cell>
          <cell r="I91">
            <v>16000</v>
          </cell>
          <cell r="J91">
            <v>34000</v>
          </cell>
          <cell r="K91">
            <v>39</v>
          </cell>
          <cell r="L91">
            <v>20000</v>
          </cell>
          <cell r="M91">
            <v>0</v>
          </cell>
          <cell r="N91">
            <v>1188</v>
          </cell>
          <cell r="O91">
            <v>30888</v>
          </cell>
          <cell r="P91">
            <v>20742</v>
          </cell>
          <cell r="Q91">
            <v>51630</v>
          </cell>
        </row>
        <row r="93">
          <cell r="A93">
            <v>341001</v>
          </cell>
          <cell r="B93">
            <v>341001</v>
          </cell>
          <cell r="C93" t="str">
            <v xml:space="preserve">D'Arbonne Woods </v>
          </cell>
          <cell r="E93">
            <v>0</v>
          </cell>
          <cell r="G93">
            <v>0</v>
          </cell>
          <cell r="I93">
            <v>0</v>
          </cell>
          <cell r="J93">
            <v>0</v>
          </cell>
          <cell r="K93">
            <v>5</v>
          </cell>
          <cell r="L93">
            <v>10000</v>
          </cell>
          <cell r="M93">
            <v>0</v>
          </cell>
          <cell r="N93">
            <v>352</v>
          </cell>
          <cell r="O93">
            <v>9152</v>
          </cell>
          <cell r="P93">
            <v>9000</v>
          </cell>
          <cell r="Q93">
            <v>18152</v>
          </cell>
        </row>
        <row r="94">
          <cell r="A94">
            <v>343001</v>
          </cell>
          <cell r="B94">
            <v>343001</v>
          </cell>
          <cell r="C94" t="str">
            <v>Madison Prep</v>
          </cell>
          <cell r="E94">
            <v>0</v>
          </cell>
          <cell r="G94">
            <v>0</v>
          </cell>
          <cell r="I94">
            <v>0</v>
          </cell>
          <cell r="J94">
            <v>0</v>
          </cell>
          <cell r="K94">
            <v>63</v>
          </cell>
          <cell r="L94">
            <v>14994</v>
          </cell>
          <cell r="M94">
            <v>0</v>
          </cell>
          <cell r="N94">
            <v>445</v>
          </cell>
          <cell r="O94">
            <v>11570</v>
          </cell>
          <cell r="P94">
            <v>-4070</v>
          </cell>
          <cell r="Q94">
            <v>7500</v>
          </cell>
        </row>
        <row r="95">
          <cell r="A95">
            <v>344001</v>
          </cell>
          <cell r="B95">
            <v>344001</v>
          </cell>
          <cell r="C95" t="str">
            <v xml:space="preserve">Int'l High School of N. O. </v>
          </cell>
          <cell r="E95">
            <v>0</v>
          </cell>
          <cell r="G95">
            <v>0</v>
          </cell>
          <cell r="I95">
            <v>0</v>
          </cell>
          <cell r="J95">
            <v>0</v>
          </cell>
          <cell r="K95">
            <v>0</v>
          </cell>
          <cell r="L95">
            <v>10000</v>
          </cell>
          <cell r="M95">
            <v>21824</v>
          </cell>
          <cell r="N95">
            <v>558</v>
          </cell>
          <cell r="O95">
            <v>14508</v>
          </cell>
          <cell r="P95">
            <v>-2808</v>
          </cell>
          <cell r="Q95">
            <v>11700</v>
          </cell>
        </row>
        <row r="96">
          <cell r="A96">
            <v>345001</v>
          </cell>
          <cell r="B96">
            <v>345001</v>
          </cell>
          <cell r="C96" t="str">
            <v>University View Academy</v>
          </cell>
          <cell r="E96">
            <v>0</v>
          </cell>
          <cell r="G96">
            <v>0</v>
          </cell>
          <cell r="I96">
            <v>0</v>
          </cell>
          <cell r="J96">
            <v>0</v>
          </cell>
          <cell r="K96">
            <v>0</v>
          </cell>
          <cell r="L96">
            <v>10000</v>
          </cell>
          <cell r="M96">
            <v>0</v>
          </cell>
          <cell r="N96">
            <v>1448</v>
          </cell>
          <cell r="O96">
            <v>37648</v>
          </cell>
          <cell r="P96">
            <v>-6101.4700000000012</v>
          </cell>
          <cell r="Q96">
            <v>31546.53</v>
          </cell>
        </row>
        <row r="97">
          <cell r="A97">
            <v>346001</v>
          </cell>
          <cell r="B97">
            <v>346001</v>
          </cell>
          <cell r="C97" t="str">
            <v xml:space="preserve">Lake Charles Charter Academy </v>
          </cell>
          <cell r="E97">
            <v>0</v>
          </cell>
          <cell r="G97">
            <v>0</v>
          </cell>
          <cell r="I97">
            <v>0</v>
          </cell>
          <cell r="J97">
            <v>0</v>
          </cell>
          <cell r="K97">
            <v>0</v>
          </cell>
          <cell r="L97">
            <v>0</v>
          </cell>
          <cell r="M97">
            <v>0</v>
          </cell>
          <cell r="N97">
            <v>200</v>
          </cell>
          <cell r="O97">
            <v>5200</v>
          </cell>
          <cell r="P97">
            <v>-5200</v>
          </cell>
          <cell r="Q97">
            <v>0</v>
          </cell>
        </row>
        <row r="98">
          <cell r="A98">
            <v>347001</v>
          </cell>
          <cell r="B98">
            <v>347001</v>
          </cell>
          <cell r="C98" t="str">
            <v xml:space="preserve">Lycee Francois de la Nouvelle Orleans </v>
          </cell>
          <cell r="D98">
            <v>26</v>
          </cell>
          <cell r="E98">
            <v>546000</v>
          </cell>
          <cell r="F98">
            <v>14</v>
          </cell>
          <cell r="G98">
            <v>84000</v>
          </cell>
          <cell r="H98">
            <v>10</v>
          </cell>
          <cell r="I98">
            <v>40000</v>
          </cell>
          <cell r="J98">
            <v>124000</v>
          </cell>
          <cell r="K98">
            <v>0</v>
          </cell>
          <cell r="L98">
            <v>0</v>
          </cell>
          <cell r="M98">
            <v>0</v>
          </cell>
          <cell r="N98">
            <v>0</v>
          </cell>
          <cell r="O98">
            <v>0</v>
          </cell>
          <cell r="P98">
            <v>0</v>
          </cell>
          <cell r="Q98">
            <v>0</v>
          </cell>
        </row>
        <row r="99">
          <cell r="A99">
            <v>348001</v>
          </cell>
          <cell r="B99">
            <v>348001</v>
          </cell>
          <cell r="C99" t="str">
            <v xml:space="preserve">New Orleans Military/Maritime Acdmy </v>
          </cell>
          <cell r="E99">
            <v>0</v>
          </cell>
          <cell r="G99">
            <v>0</v>
          </cell>
          <cell r="I99">
            <v>0</v>
          </cell>
          <cell r="J99">
            <v>0</v>
          </cell>
          <cell r="K99">
            <v>0</v>
          </cell>
          <cell r="L99">
            <v>10000</v>
          </cell>
          <cell r="M99">
            <v>0</v>
          </cell>
          <cell r="N99">
            <v>642</v>
          </cell>
          <cell r="O99">
            <v>16692</v>
          </cell>
          <cell r="P99">
            <v>-16692</v>
          </cell>
          <cell r="Q99">
            <v>0</v>
          </cell>
        </row>
        <row r="100">
          <cell r="A100" t="str">
            <v>W1A001</v>
          </cell>
          <cell r="B100" t="str">
            <v>3A1001</v>
          </cell>
          <cell r="C100" t="str">
            <v xml:space="preserve">Jefferson Chamber Foundation </v>
          </cell>
          <cell r="E100">
            <v>0</v>
          </cell>
          <cell r="G100">
            <v>0</v>
          </cell>
          <cell r="I100">
            <v>0</v>
          </cell>
          <cell r="J100">
            <v>0</v>
          </cell>
          <cell r="K100">
            <v>6</v>
          </cell>
          <cell r="L100">
            <v>10000</v>
          </cell>
          <cell r="M100">
            <v>0</v>
          </cell>
          <cell r="N100">
            <v>202</v>
          </cell>
          <cell r="O100">
            <v>5252</v>
          </cell>
          <cell r="P100">
            <v>-1237</v>
          </cell>
          <cell r="Q100">
            <v>4015</v>
          </cell>
        </row>
        <row r="101">
          <cell r="A101" t="str">
            <v>W1B001</v>
          </cell>
          <cell r="B101" t="str">
            <v>3B1001</v>
          </cell>
          <cell r="C101" t="str">
            <v>Advantage Charter Academy</v>
          </cell>
          <cell r="E101">
            <v>0</v>
          </cell>
          <cell r="G101">
            <v>0</v>
          </cell>
          <cell r="I101">
            <v>0</v>
          </cell>
          <cell r="J101">
            <v>0</v>
          </cell>
          <cell r="K101">
            <v>0</v>
          </cell>
          <cell r="L101">
            <v>0</v>
          </cell>
          <cell r="M101">
            <v>0</v>
          </cell>
          <cell r="N101">
            <v>0</v>
          </cell>
          <cell r="O101">
            <v>0</v>
          </cell>
          <cell r="P101">
            <v>0</v>
          </cell>
          <cell r="Q101">
            <v>0</v>
          </cell>
        </row>
        <row r="102">
          <cell r="A102" t="str">
            <v>W2A001</v>
          </cell>
          <cell r="B102" t="str">
            <v>3A2001</v>
          </cell>
          <cell r="C102" t="str">
            <v xml:space="preserve">Tallulah Charter School </v>
          </cell>
          <cell r="E102">
            <v>0</v>
          </cell>
          <cell r="G102">
            <v>0</v>
          </cell>
          <cell r="I102">
            <v>0</v>
          </cell>
          <cell r="J102">
            <v>0</v>
          </cell>
          <cell r="K102">
            <v>0</v>
          </cell>
          <cell r="L102">
            <v>0</v>
          </cell>
          <cell r="M102">
            <v>3482</v>
          </cell>
          <cell r="N102">
            <v>36</v>
          </cell>
          <cell r="O102">
            <v>936</v>
          </cell>
          <cell r="P102">
            <v>-936</v>
          </cell>
          <cell r="Q102">
            <v>0</v>
          </cell>
        </row>
        <row r="103">
          <cell r="A103" t="str">
            <v>W2B001</v>
          </cell>
          <cell r="B103" t="str">
            <v>3B1002</v>
          </cell>
          <cell r="C103" t="str">
            <v>Willow Charter Academy</v>
          </cell>
          <cell r="E103">
            <v>0</v>
          </cell>
          <cell r="G103">
            <v>0</v>
          </cell>
          <cell r="I103">
            <v>0</v>
          </cell>
          <cell r="J103">
            <v>0</v>
          </cell>
          <cell r="K103">
            <v>0</v>
          </cell>
          <cell r="L103">
            <v>0</v>
          </cell>
          <cell r="M103">
            <v>0</v>
          </cell>
          <cell r="N103">
            <v>0</v>
          </cell>
          <cell r="O103">
            <v>0</v>
          </cell>
          <cell r="P103">
            <v>0</v>
          </cell>
          <cell r="Q103">
            <v>0</v>
          </cell>
        </row>
        <row r="104">
          <cell r="A104" t="str">
            <v>W33001</v>
          </cell>
          <cell r="B104" t="str">
            <v>W33001</v>
          </cell>
          <cell r="C104" t="str">
            <v>Lincoln Prep School</v>
          </cell>
          <cell r="E104">
            <v>0</v>
          </cell>
          <cell r="G104">
            <v>0</v>
          </cell>
          <cell r="I104">
            <v>0</v>
          </cell>
          <cell r="J104">
            <v>0</v>
          </cell>
          <cell r="K104">
            <v>0</v>
          </cell>
          <cell r="L104">
            <v>10000</v>
          </cell>
          <cell r="M104">
            <v>0</v>
          </cell>
          <cell r="O104">
            <v>0</v>
          </cell>
          <cell r="P104">
            <v>6408</v>
          </cell>
          <cell r="Q104">
            <v>6408</v>
          </cell>
        </row>
        <row r="105">
          <cell r="A105" t="str">
            <v>W34001</v>
          </cell>
          <cell r="B105" t="str">
            <v>W34001</v>
          </cell>
          <cell r="C105" t="str">
            <v>Laurel Oaks Charter School</v>
          </cell>
          <cell r="E105">
            <v>0</v>
          </cell>
          <cell r="G105">
            <v>0</v>
          </cell>
          <cell r="I105">
            <v>0</v>
          </cell>
          <cell r="J105">
            <v>0</v>
          </cell>
          <cell r="K105">
            <v>0</v>
          </cell>
          <cell r="L105">
            <v>0</v>
          </cell>
          <cell r="M105">
            <v>0</v>
          </cell>
          <cell r="O105">
            <v>0</v>
          </cell>
          <cell r="P105">
            <v>0</v>
          </cell>
          <cell r="Q105">
            <v>0</v>
          </cell>
        </row>
        <row r="106">
          <cell r="A106" t="str">
            <v>W35001</v>
          </cell>
          <cell r="B106" t="str">
            <v>W35001</v>
          </cell>
          <cell r="C106" t="str">
            <v>Apex Collegiate Academy</v>
          </cell>
          <cell r="E106">
            <v>0</v>
          </cell>
          <cell r="G106">
            <v>0</v>
          </cell>
          <cell r="I106">
            <v>0</v>
          </cell>
          <cell r="J106">
            <v>0</v>
          </cell>
          <cell r="K106">
            <v>0</v>
          </cell>
          <cell r="L106">
            <v>0</v>
          </cell>
          <cell r="M106">
            <v>0</v>
          </cell>
          <cell r="O106">
            <v>0</v>
          </cell>
          <cell r="P106">
            <v>0</v>
          </cell>
          <cell r="Q106">
            <v>0</v>
          </cell>
        </row>
        <row r="107">
          <cell r="A107" t="str">
            <v>W36001</v>
          </cell>
          <cell r="B107" t="str">
            <v>W36001</v>
          </cell>
          <cell r="C107" t="str">
            <v>Smothers Academy</v>
          </cell>
          <cell r="E107">
            <v>0</v>
          </cell>
          <cell r="G107">
            <v>0</v>
          </cell>
          <cell r="I107">
            <v>0</v>
          </cell>
          <cell r="J107">
            <v>0</v>
          </cell>
          <cell r="K107">
            <v>0</v>
          </cell>
          <cell r="L107">
            <v>0</v>
          </cell>
          <cell r="M107">
            <v>0</v>
          </cell>
          <cell r="O107">
            <v>0</v>
          </cell>
          <cell r="P107">
            <v>0</v>
          </cell>
          <cell r="Q107">
            <v>0</v>
          </cell>
        </row>
        <row r="108">
          <cell r="A108" t="str">
            <v>W37001</v>
          </cell>
          <cell r="C108" t="str">
            <v>Greater Grace Charter Academy</v>
          </cell>
          <cell r="E108">
            <v>0</v>
          </cell>
          <cell r="G108">
            <v>0</v>
          </cell>
          <cell r="I108">
            <v>0</v>
          </cell>
          <cell r="J108">
            <v>0</v>
          </cell>
          <cell r="K108">
            <v>0</v>
          </cell>
          <cell r="L108">
            <v>0</v>
          </cell>
          <cell r="M108">
            <v>0</v>
          </cell>
          <cell r="O108">
            <v>0</v>
          </cell>
          <cell r="P108">
            <v>0</v>
          </cell>
          <cell r="Q108">
            <v>0</v>
          </cell>
        </row>
        <row r="109">
          <cell r="A109" t="str">
            <v>W3A001</v>
          </cell>
          <cell r="B109" t="str">
            <v>3A3001</v>
          </cell>
          <cell r="C109" t="str">
            <v xml:space="preserve">Baton Rouge Charter Academy at Mid-City </v>
          </cell>
          <cell r="E109">
            <v>0</v>
          </cell>
          <cell r="G109">
            <v>0</v>
          </cell>
          <cell r="I109">
            <v>0</v>
          </cell>
          <cell r="J109">
            <v>0</v>
          </cell>
          <cell r="K109">
            <v>0</v>
          </cell>
          <cell r="L109">
            <v>0</v>
          </cell>
          <cell r="M109">
            <v>0</v>
          </cell>
          <cell r="N109">
            <v>130</v>
          </cell>
          <cell r="O109">
            <v>3380</v>
          </cell>
          <cell r="P109">
            <v>-3380</v>
          </cell>
          <cell r="Q109">
            <v>0</v>
          </cell>
        </row>
        <row r="110">
          <cell r="A110" t="str">
            <v>W3B001</v>
          </cell>
          <cell r="B110" t="str">
            <v>3A3002</v>
          </cell>
          <cell r="C110" t="str">
            <v>Iberville Charter Academy</v>
          </cell>
          <cell r="E110">
            <v>0</v>
          </cell>
          <cell r="G110">
            <v>0</v>
          </cell>
          <cell r="I110">
            <v>0</v>
          </cell>
          <cell r="J110">
            <v>0</v>
          </cell>
          <cell r="K110">
            <v>0</v>
          </cell>
          <cell r="L110">
            <v>0</v>
          </cell>
          <cell r="M110">
            <v>0</v>
          </cell>
          <cell r="N110">
            <v>32</v>
          </cell>
          <cell r="O110">
            <v>832</v>
          </cell>
          <cell r="P110">
            <v>-832</v>
          </cell>
          <cell r="Q110">
            <v>0</v>
          </cell>
        </row>
        <row r="111">
          <cell r="A111" t="str">
            <v>W4A001</v>
          </cell>
          <cell r="B111" t="str">
            <v>3A4001</v>
          </cell>
          <cell r="C111" t="str">
            <v xml:space="preserve">Delta Charter School </v>
          </cell>
          <cell r="E111">
            <v>0</v>
          </cell>
          <cell r="G111">
            <v>0</v>
          </cell>
          <cell r="I111">
            <v>0</v>
          </cell>
          <cell r="J111">
            <v>0</v>
          </cell>
          <cell r="K111">
            <v>24</v>
          </cell>
          <cell r="L111">
            <v>10000</v>
          </cell>
          <cell r="M111">
            <v>0</v>
          </cell>
          <cell r="N111">
            <v>200</v>
          </cell>
          <cell r="O111">
            <v>5200</v>
          </cell>
          <cell r="P111">
            <v>47</v>
          </cell>
          <cell r="Q111">
            <v>5247</v>
          </cell>
        </row>
        <row r="112">
          <cell r="A112" t="str">
            <v>W4B001</v>
          </cell>
          <cell r="B112">
            <v>328002</v>
          </cell>
          <cell r="C112" t="str">
            <v>Lake Charles College Prep</v>
          </cell>
          <cell r="E112">
            <v>0</v>
          </cell>
          <cell r="G112">
            <v>0</v>
          </cell>
          <cell r="I112">
            <v>0</v>
          </cell>
          <cell r="J112">
            <v>0</v>
          </cell>
          <cell r="K112">
            <v>0</v>
          </cell>
          <cell r="L112">
            <v>10000</v>
          </cell>
          <cell r="M112">
            <v>0</v>
          </cell>
          <cell r="N112">
            <v>263</v>
          </cell>
          <cell r="O112">
            <v>6838</v>
          </cell>
          <cell r="P112">
            <v>-6838</v>
          </cell>
          <cell r="Q112">
            <v>0</v>
          </cell>
        </row>
        <row r="113">
          <cell r="A113" t="str">
            <v>W5B001</v>
          </cell>
          <cell r="B113" t="str">
            <v>3B5001</v>
          </cell>
          <cell r="C113" t="str">
            <v>Northeast Claiborne Charter</v>
          </cell>
          <cell r="E113">
            <v>0</v>
          </cell>
          <cell r="G113">
            <v>0</v>
          </cell>
          <cell r="I113">
            <v>0</v>
          </cell>
          <cell r="J113">
            <v>0</v>
          </cell>
          <cell r="K113">
            <v>0</v>
          </cell>
          <cell r="L113">
            <v>10000</v>
          </cell>
          <cell r="M113">
            <v>0</v>
          </cell>
          <cell r="N113">
            <v>74</v>
          </cell>
          <cell r="O113">
            <v>1924</v>
          </cell>
          <cell r="P113">
            <v>-1675</v>
          </cell>
          <cell r="Q113">
            <v>249</v>
          </cell>
        </row>
        <row r="114">
          <cell r="A114" t="str">
            <v>W6A001</v>
          </cell>
          <cell r="B114" t="str">
            <v>3A6001</v>
          </cell>
          <cell r="C114" t="str">
            <v xml:space="preserve">Northshore Charter School </v>
          </cell>
          <cell r="D114">
            <v>1</v>
          </cell>
          <cell r="E114">
            <v>21000</v>
          </cell>
          <cell r="F114">
            <v>0</v>
          </cell>
          <cell r="G114">
            <v>0</v>
          </cell>
          <cell r="I114">
            <v>0</v>
          </cell>
          <cell r="J114">
            <v>0</v>
          </cell>
          <cell r="K114">
            <v>0</v>
          </cell>
          <cell r="L114">
            <v>10000</v>
          </cell>
          <cell r="M114">
            <v>0</v>
          </cell>
          <cell r="N114">
            <v>94</v>
          </cell>
          <cell r="O114">
            <v>2444</v>
          </cell>
          <cell r="P114">
            <v>11000</v>
          </cell>
          <cell r="Q114">
            <v>13444</v>
          </cell>
        </row>
        <row r="115">
          <cell r="A115" t="str">
            <v>W6B001</v>
          </cell>
          <cell r="B115" t="str">
            <v>3B6001</v>
          </cell>
          <cell r="C115" t="str">
            <v>Acadiana Renaissance</v>
          </cell>
          <cell r="E115">
            <v>0</v>
          </cell>
          <cell r="G115">
            <v>0</v>
          </cell>
          <cell r="I115">
            <v>0</v>
          </cell>
          <cell r="J115">
            <v>0</v>
          </cell>
          <cell r="K115">
            <v>0</v>
          </cell>
          <cell r="L115">
            <v>0</v>
          </cell>
          <cell r="M115">
            <v>0</v>
          </cell>
          <cell r="N115">
            <v>96</v>
          </cell>
          <cell r="O115">
            <v>2496</v>
          </cell>
          <cell r="P115">
            <v>-2496</v>
          </cell>
          <cell r="Q115">
            <v>0</v>
          </cell>
        </row>
        <row r="116">
          <cell r="A116" t="str">
            <v>W7A001</v>
          </cell>
          <cell r="B116" t="str">
            <v>3A7001</v>
          </cell>
          <cell r="C116" t="str">
            <v xml:space="preserve">Louisiana Key Academy </v>
          </cell>
          <cell r="E116">
            <v>0</v>
          </cell>
          <cell r="G116">
            <v>0</v>
          </cell>
          <cell r="I116">
            <v>0</v>
          </cell>
          <cell r="J116">
            <v>0</v>
          </cell>
          <cell r="K116">
            <v>0</v>
          </cell>
          <cell r="L116">
            <v>0</v>
          </cell>
          <cell r="M116">
            <v>0</v>
          </cell>
          <cell r="N116">
            <v>0</v>
          </cell>
          <cell r="O116">
            <v>0</v>
          </cell>
          <cell r="P116">
            <v>0</v>
          </cell>
          <cell r="Q116">
            <v>0</v>
          </cell>
        </row>
        <row r="117">
          <cell r="A117" t="str">
            <v>W7B001</v>
          </cell>
          <cell r="B117" t="str">
            <v>3B6002</v>
          </cell>
          <cell r="C117" t="str">
            <v>Lafayette Renaissance</v>
          </cell>
          <cell r="E117">
            <v>0</v>
          </cell>
          <cell r="G117">
            <v>0</v>
          </cell>
          <cell r="I117">
            <v>0</v>
          </cell>
          <cell r="J117">
            <v>0</v>
          </cell>
          <cell r="K117">
            <v>0</v>
          </cell>
          <cell r="L117">
            <v>0</v>
          </cell>
          <cell r="M117">
            <v>0</v>
          </cell>
          <cell r="N117">
            <v>59</v>
          </cell>
          <cell r="O117">
            <v>1534</v>
          </cell>
          <cell r="P117">
            <v>-1534</v>
          </cell>
          <cell r="Q117">
            <v>0</v>
          </cell>
        </row>
        <row r="118">
          <cell r="A118" t="str">
            <v>W8A001</v>
          </cell>
          <cell r="B118" t="str">
            <v>3A8001</v>
          </cell>
          <cell r="C118" t="str">
            <v>Impact Charter</v>
          </cell>
          <cell r="E118">
            <v>0</v>
          </cell>
          <cell r="G118">
            <v>0</v>
          </cell>
          <cell r="I118">
            <v>0</v>
          </cell>
          <cell r="J118">
            <v>0</v>
          </cell>
          <cell r="K118">
            <v>0</v>
          </cell>
          <cell r="L118">
            <v>0</v>
          </cell>
          <cell r="M118">
            <v>0</v>
          </cell>
          <cell r="N118">
            <v>0</v>
          </cell>
          <cell r="O118">
            <v>0</v>
          </cell>
          <cell r="P118">
            <v>0</v>
          </cell>
          <cell r="Q118">
            <v>0</v>
          </cell>
        </row>
        <row r="119">
          <cell r="A119" t="str">
            <v>W9A001</v>
          </cell>
          <cell r="B119" t="str">
            <v>3A9001</v>
          </cell>
          <cell r="C119" t="str">
            <v>Vision Academy</v>
          </cell>
          <cell r="E119">
            <v>0</v>
          </cell>
          <cell r="G119">
            <v>0</v>
          </cell>
          <cell r="I119">
            <v>0</v>
          </cell>
          <cell r="J119">
            <v>0</v>
          </cell>
          <cell r="K119">
            <v>0</v>
          </cell>
          <cell r="L119">
            <v>10000</v>
          </cell>
          <cell r="M119">
            <v>0</v>
          </cell>
          <cell r="N119">
            <v>192</v>
          </cell>
          <cell r="O119">
            <v>4992</v>
          </cell>
          <cell r="P119">
            <v>-4092</v>
          </cell>
          <cell r="Q119">
            <v>900</v>
          </cell>
        </row>
        <row r="120">
          <cell r="A120" t="str">
            <v>WAG001</v>
          </cell>
          <cell r="B120">
            <v>343002</v>
          </cell>
          <cell r="C120" t="str">
            <v>Louisiana Virtual Charter Academy</v>
          </cell>
          <cell r="E120">
            <v>0</v>
          </cell>
          <cell r="G120">
            <v>0</v>
          </cell>
          <cell r="I120">
            <v>0</v>
          </cell>
          <cell r="J120">
            <v>0</v>
          </cell>
          <cell r="K120">
            <v>0</v>
          </cell>
          <cell r="L120">
            <v>10000</v>
          </cell>
          <cell r="M120">
            <v>0</v>
          </cell>
          <cell r="N120">
            <v>1008</v>
          </cell>
          <cell r="O120">
            <v>26208</v>
          </cell>
          <cell r="P120">
            <v>-18246.52</v>
          </cell>
          <cell r="Q120">
            <v>7961.48</v>
          </cell>
        </row>
        <row r="121">
          <cell r="A121" t="str">
            <v>WAK001</v>
          </cell>
          <cell r="B121">
            <v>328001</v>
          </cell>
          <cell r="C121" t="str">
            <v xml:space="preserve">Southwest LA Charter School </v>
          </cell>
          <cell r="E121">
            <v>0</v>
          </cell>
          <cell r="G121">
            <v>0</v>
          </cell>
          <cell r="I121">
            <v>0</v>
          </cell>
          <cell r="J121">
            <v>0</v>
          </cell>
          <cell r="K121">
            <v>0</v>
          </cell>
          <cell r="L121">
            <v>0</v>
          </cell>
          <cell r="M121">
            <v>0</v>
          </cell>
          <cell r="N121">
            <v>156</v>
          </cell>
          <cell r="O121">
            <v>4056</v>
          </cell>
          <cell r="P121">
            <v>-4056</v>
          </cell>
          <cell r="Q121">
            <v>0</v>
          </cell>
        </row>
        <row r="122">
          <cell r="A122" t="str">
            <v>WAL001</v>
          </cell>
          <cell r="B122">
            <v>349001</v>
          </cell>
          <cell r="C122" t="str">
            <v xml:space="preserve">J. S. Clark Leadership Academy </v>
          </cell>
          <cell r="E122">
            <v>0</v>
          </cell>
          <cell r="G122">
            <v>0</v>
          </cell>
          <cell r="I122">
            <v>0</v>
          </cell>
          <cell r="J122">
            <v>0</v>
          </cell>
          <cell r="K122">
            <v>58</v>
          </cell>
          <cell r="L122">
            <v>13804</v>
          </cell>
          <cell r="M122">
            <v>0</v>
          </cell>
          <cell r="N122">
            <v>207</v>
          </cell>
          <cell r="O122">
            <v>5382</v>
          </cell>
          <cell r="P122">
            <v>17000</v>
          </cell>
          <cell r="Q122">
            <v>22382</v>
          </cell>
        </row>
        <row r="123">
          <cell r="A123" t="str">
            <v>WAR001</v>
          </cell>
          <cell r="B123" t="str">
            <v>WAR001</v>
          </cell>
          <cell r="C123" t="str">
            <v>Tangi Academy</v>
          </cell>
          <cell r="E123">
            <v>0</v>
          </cell>
          <cell r="G123">
            <v>0</v>
          </cell>
          <cell r="I123">
            <v>0</v>
          </cell>
          <cell r="J123">
            <v>0</v>
          </cell>
          <cell r="K123">
            <v>0</v>
          </cell>
          <cell r="L123">
            <v>0</v>
          </cell>
          <cell r="M123">
            <v>0</v>
          </cell>
          <cell r="N123">
            <v>0</v>
          </cell>
          <cell r="O123">
            <v>0</v>
          </cell>
          <cell r="P123">
            <v>0</v>
          </cell>
          <cell r="Q123">
            <v>0</v>
          </cell>
        </row>
        <row r="124">
          <cell r="A124" t="str">
            <v>WAU001</v>
          </cell>
          <cell r="B124" t="str">
            <v>WAU001</v>
          </cell>
          <cell r="C124" t="str">
            <v>GEO</v>
          </cell>
          <cell r="E124">
            <v>0</v>
          </cell>
          <cell r="G124">
            <v>0</v>
          </cell>
          <cell r="I124">
            <v>0</v>
          </cell>
          <cell r="J124">
            <v>0</v>
          </cell>
          <cell r="K124">
            <v>0</v>
          </cell>
          <cell r="L124">
            <v>0</v>
          </cell>
          <cell r="M124">
            <v>0</v>
          </cell>
          <cell r="N124">
            <v>0</v>
          </cell>
          <cell r="O124">
            <v>0</v>
          </cell>
          <cell r="P124">
            <v>0</v>
          </cell>
          <cell r="Q124">
            <v>0</v>
          </cell>
        </row>
        <row r="125">
          <cell r="C125" t="str">
            <v>Total New Type 2 Charter Schools</v>
          </cell>
          <cell r="D125">
            <v>27</v>
          </cell>
          <cell r="E125">
            <v>567000</v>
          </cell>
          <cell r="F125">
            <v>14</v>
          </cell>
          <cell r="G125">
            <v>84000</v>
          </cell>
          <cell r="H125">
            <v>10</v>
          </cell>
          <cell r="I125">
            <v>40000</v>
          </cell>
          <cell r="J125">
            <v>124000</v>
          </cell>
          <cell r="K125">
            <v>156</v>
          </cell>
          <cell r="L125">
            <v>148798</v>
          </cell>
          <cell r="M125">
            <v>25306</v>
          </cell>
          <cell r="N125">
            <v>6394</v>
          </cell>
          <cell r="O125">
            <v>166244</v>
          </cell>
          <cell r="P125">
            <v>-36738.990000000005</v>
          </cell>
          <cell r="Q125">
            <v>129505.01</v>
          </cell>
        </row>
        <row r="127">
          <cell r="A127" t="str">
            <v>W12001</v>
          </cell>
          <cell r="B127">
            <v>300001</v>
          </cell>
          <cell r="C127" t="str">
            <v xml:space="preserve">Pierre A. Capdau Learning Acdmy </v>
          </cell>
          <cell r="E127">
            <v>0</v>
          </cell>
          <cell r="G127">
            <v>0</v>
          </cell>
          <cell r="I127">
            <v>0</v>
          </cell>
          <cell r="J127">
            <v>0</v>
          </cell>
          <cell r="K127">
            <v>0</v>
          </cell>
          <cell r="L127">
            <v>0</v>
          </cell>
          <cell r="M127">
            <v>5116</v>
          </cell>
          <cell r="N127">
            <v>99</v>
          </cell>
          <cell r="O127">
            <v>2574</v>
          </cell>
          <cell r="P127">
            <v>3000</v>
          </cell>
          <cell r="Q127">
            <v>5574</v>
          </cell>
        </row>
        <row r="128">
          <cell r="A128" t="str">
            <v>W13001</v>
          </cell>
          <cell r="B128">
            <v>300003</v>
          </cell>
          <cell r="C128" t="str">
            <v xml:space="preserve">Lake Area New Tech Early College </v>
          </cell>
          <cell r="E128">
            <v>0</v>
          </cell>
          <cell r="G128">
            <v>0</v>
          </cell>
          <cell r="I128">
            <v>0</v>
          </cell>
          <cell r="J128">
            <v>0</v>
          </cell>
          <cell r="K128">
            <v>0</v>
          </cell>
          <cell r="L128">
            <v>10000</v>
          </cell>
          <cell r="M128">
            <v>26126</v>
          </cell>
          <cell r="N128">
            <v>776</v>
          </cell>
          <cell r="O128">
            <v>20176</v>
          </cell>
          <cell r="P128">
            <v>0</v>
          </cell>
          <cell r="Q128">
            <v>20176</v>
          </cell>
        </row>
        <row r="129">
          <cell r="A129" t="str">
            <v>W31001</v>
          </cell>
          <cell r="B129" t="str">
            <v>W31001</v>
          </cell>
          <cell r="C129" t="str">
            <v>Dr. Martin Luther King Jr Charter for Sci &amp; Tech</v>
          </cell>
          <cell r="E129">
            <v>0</v>
          </cell>
          <cell r="G129">
            <v>0</v>
          </cell>
          <cell r="I129">
            <v>0</v>
          </cell>
          <cell r="J129">
            <v>0</v>
          </cell>
          <cell r="K129">
            <v>0</v>
          </cell>
          <cell r="L129">
            <v>10000</v>
          </cell>
          <cell r="M129">
            <v>46669</v>
          </cell>
          <cell r="N129">
            <v>288</v>
          </cell>
          <cell r="O129">
            <v>7488</v>
          </cell>
          <cell r="P129">
            <v>1600</v>
          </cell>
          <cell r="Q129">
            <v>9088</v>
          </cell>
        </row>
        <row r="130">
          <cell r="A130" t="str">
            <v>W5A001</v>
          </cell>
          <cell r="B130" t="str">
            <v>3A5001</v>
          </cell>
          <cell r="C130" t="str">
            <v xml:space="preserve">Mary D. Coghill Accelerated </v>
          </cell>
          <cell r="E130">
            <v>0</v>
          </cell>
          <cell r="G130">
            <v>0</v>
          </cell>
          <cell r="I130">
            <v>0</v>
          </cell>
          <cell r="J130">
            <v>0</v>
          </cell>
          <cell r="K130">
            <v>0</v>
          </cell>
          <cell r="L130">
            <v>0</v>
          </cell>
          <cell r="M130">
            <v>0</v>
          </cell>
          <cell r="N130">
            <v>132</v>
          </cell>
          <cell r="O130">
            <v>3432</v>
          </cell>
          <cell r="P130">
            <v>-3432</v>
          </cell>
          <cell r="Q130">
            <v>0</v>
          </cell>
        </row>
        <row r="131">
          <cell r="A131" t="str">
            <v>W84001</v>
          </cell>
          <cell r="B131">
            <v>398005</v>
          </cell>
          <cell r="C131" t="str">
            <v xml:space="preserve">KIPP Renaissance High </v>
          </cell>
          <cell r="E131">
            <v>0</v>
          </cell>
          <cell r="G131">
            <v>0</v>
          </cell>
          <cell r="I131">
            <v>0</v>
          </cell>
          <cell r="J131">
            <v>0</v>
          </cell>
          <cell r="K131">
            <v>0</v>
          </cell>
          <cell r="L131">
            <v>10000</v>
          </cell>
          <cell r="M131">
            <v>0</v>
          </cell>
          <cell r="N131">
            <v>465</v>
          </cell>
          <cell r="O131">
            <v>12090</v>
          </cell>
          <cell r="P131">
            <v>1000</v>
          </cell>
          <cell r="Q131">
            <v>13090</v>
          </cell>
        </row>
        <row r="132">
          <cell r="C132" t="str">
            <v>Total Type 3B Charters - Orleans</v>
          </cell>
          <cell r="D132">
            <v>0</v>
          </cell>
          <cell r="E132">
            <v>0</v>
          </cell>
          <cell r="F132">
            <v>0</v>
          </cell>
          <cell r="G132">
            <v>0</v>
          </cell>
          <cell r="H132">
            <v>0</v>
          </cell>
          <cell r="I132">
            <v>0</v>
          </cell>
          <cell r="J132">
            <v>0</v>
          </cell>
          <cell r="K132">
            <v>0</v>
          </cell>
          <cell r="L132">
            <v>30000</v>
          </cell>
          <cell r="M132">
            <v>77911</v>
          </cell>
          <cell r="N132">
            <v>1760</v>
          </cell>
          <cell r="O132">
            <v>45760</v>
          </cell>
          <cell r="P132">
            <v>2168</v>
          </cell>
          <cell r="Q132">
            <v>47928</v>
          </cell>
        </row>
        <row r="134">
          <cell r="A134" t="str">
            <v>WX1001</v>
          </cell>
          <cell r="B134">
            <v>371001</v>
          </cell>
          <cell r="C134" t="str">
            <v>Linwood Public Charter</v>
          </cell>
          <cell r="E134">
            <v>0</v>
          </cell>
          <cell r="G134">
            <v>0</v>
          </cell>
          <cell r="I134">
            <v>0</v>
          </cell>
          <cell r="J134">
            <v>0</v>
          </cell>
          <cell r="K134">
            <v>0</v>
          </cell>
          <cell r="L134">
            <v>0</v>
          </cell>
          <cell r="M134">
            <v>0</v>
          </cell>
          <cell r="N134">
            <v>273</v>
          </cell>
          <cell r="O134">
            <v>7098</v>
          </cell>
          <cell r="P134">
            <v>-7098</v>
          </cell>
          <cell r="Q134">
            <v>0</v>
          </cell>
        </row>
        <row r="135">
          <cell r="A135" t="str">
            <v>W8B001</v>
          </cell>
          <cell r="B135" t="str">
            <v>3AP002</v>
          </cell>
          <cell r="C135" t="str">
            <v>Celerity Crestworth Charter School</v>
          </cell>
          <cell r="E135">
            <v>0</v>
          </cell>
          <cell r="G135">
            <v>0</v>
          </cell>
          <cell r="I135">
            <v>0</v>
          </cell>
          <cell r="J135">
            <v>0</v>
          </cell>
          <cell r="K135">
            <v>0</v>
          </cell>
          <cell r="L135">
            <v>0</v>
          </cell>
          <cell r="M135">
            <v>0</v>
          </cell>
          <cell r="N135">
            <v>57</v>
          </cell>
          <cell r="O135">
            <v>1482</v>
          </cell>
          <cell r="P135">
            <v>-1482</v>
          </cell>
          <cell r="Q135">
            <v>0</v>
          </cell>
        </row>
        <row r="136">
          <cell r="A136" t="str">
            <v>W9B001</v>
          </cell>
          <cell r="B136" t="str">
            <v>3B9001</v>
          </cell>
          <cell r="C136" t="str">
            <v>Capitol High School</v>
          </cell>
          <cell r="E136">
            <v>0</v>
          </cell>
          <cell r="G136">
            <v>0</v>
          </cell>
          <cell r="I136">
            <v>0</v>
          </cell>
          <cell r="J136">
            <v>0</v>
          </cell>
          <cell r="K136">
            <v>0</v>
          </cell>
          <cell r="L136">
            <v>10000</v>
          </cell>
          <cell r="M136">
            <v>0</v>
          </cell>
          <cell r="N136">
            <v>396</v>
          </cell>
          <cell r="O136">
            <v>10296</v>
          </cell>
          <cell r="P136">
            <v>-5908.5</v>
          </cell>
          <cell r="Q136">
            <v>4387.5</v>
          </cell>
        </row>
        <row r="137">
          <cell r="A137" t="str">
            <v>WAO001</v>
          </cell>
          <cell r="B137" t="str">
            <v>3AP003</v>
          </cell>
          <cell r="C137" t="str">
            <v>Celerity Dalton Charter School</v>
          </cell>
          <cell r="E137">
            <v>0</v>
          </cell>
          <cell r="G137">
            <v>0</v>
          </cell>
          <cell r="I137">
            <v>0</v>
          </cell>
          <cell r="J137">
            <v>0</v>
          </cell>
          <cell r="K137">
            <v>0</v>
          </cell>
          <cell r="L137">
            <v>0</v>
          </cell>
          <cell r="M137">
            <v>0</v>
          </cell>
          <cell r="N137">
            <v>0</v>
          </cell>
          <cell r="O137">
            <v>0</v>
          </cell>
          <cell r="P137">
            <v>0</v>
          </cell>
          <cell r="Q137">
            <v>0</v>
          </cell>
        </row>
        <row r="138">
          <cell r="A138" t="str">
            <v>WAP001</v>
          </cell>
          <cell r="B138" t="str">
            <v>3AP001</v>
          </cell>
          <cell r="C138" t="str">
            <v>Celerity Lanier Charter School</v>
          </cell>
          <cell r="E138">
            <v>0</v>
          </cell>
          <cell r="G138">
            <v>0</v>
          </cell>
          <cell r="I138">
            <v>0</v>
          </cell>
          <cell r="J138">
            <v>0</v>
          </cell>
          <cell r="K138">
            <v>0</v>
          </cell>
          <cell r="L138">
            <v>0</v>
          </cell>
          <cell r="M138">
            <v>0</v>
          </cell>
          <cell r="N138">
            <v>0</v>
          </cell>
          <cell r="O138">
            <v>0</v>
          </cell>
          <cell r="P138">
            <v>0</v>
          </cell>
          <cell r="Q138">
            <v>0</v>
          </cell>
        </row>
        <row r="139">
          <cell r="A139" t="str">
            <v>WAQ001</v>
          </cell>
          <cell r="B139" t="str">
            <v>3AQ001</v>
          </cell>
          <cell r="C139" t="str">
            <v>Baton Rouge University Prep</v>
          </cell>
          <cell r="E139">
            <v>0</v>
          </cell>
          <cell r="G139">
            <v>0</v>
          </cell>
          <cell r="I139">
            <v>0</v>
          </cell>
          <cell r="J139">
            <v>0</v>
          </cell>
          <cell r="K139">
            <v>0</v>
          </cell>
          <cell r="L139">
            <v>0</v>
          </cell>
          <cell r="M139">
            <v>0</v>
          </cell>
          <cell r="N139">
            <v>0</v>
          </cell>
          <cell r="O139">
            <v>0</v>
          </cell>
          <cell r="P139">
            <v>0</v>
          </cell>
          <cell r="Q139">
            <v>0</v>
          </cell>
        </row>
        <row r="140">
          <cell r="A140" t="str">
            <v>WAV001</v>
          </cell>
          <cell r="B140" t="str">
            <v>WAV001</v>
          </cell>
          <cell r="C140" t="str">
            <v>Democracy Prep</v>
          </cell>
          <cell r="E140">
            <v>0</v>
          </cell>
          <cell r="G140">
            <v>0</v>
          </cell>
          <cell r="I140">
            <v>0</v>
          </cell>
          <cell r="J140">
            <v>0</v>
          </cell>
          <cell r="K140">
            <v>0</v>
          </cell>
          <cell r="L140">
            <v>0</v>
          </cell>
          <cell r="M140">
            <v>0</v>
          </cell>
          <cell r="N140">
            <v>0</v>
          </cell>
          <cell r="O140">
            <v>0</v>
          </cell>
          <cell r="P140">
            <v>0</v>
          </cell>
          <cell r="Q140">
            <v>0</v>
          </cell>
        </row>
        <row r="141">
          <cell r="A141" t="str">
            <v>WAW001</v>
          </cell>
          <cell r="B141" t="str">
            <v>WAW001</v>
          </cell>
          <cell r="C141" t="str">
            <v>Baton Rouge Bridge Academy</v>
          </cell>
          <cell r="E141">
            <v>0</v>
          </cell>
          <cell r="G141">
            <v>0</v>
          </cell>
          <cell r="I141">
            <v>0</v>
          </cell>
          <cell r="J141">
            <v>0</v>
          </cell>
          <cell r="K141">
            <v>0</v>
          </cell>
          <cell r="L141">
            <v>0</v>
          </cell>
          <cell r="M141">
            <v>0</v>
          </cell>
          <cell r="N141">
            <v>0</v>
          </cell>
          <cell r="O141">
            <v>0</v>
          </cell>
          <cell r="P141">
            <v>0</v>
          </cell>
          <cell r="Q141">
            <v>0</v>
          </cell>
        </row>
        <row r="142">
          <cell r="A142" t="str">
            <v>WAX001</v>
          </cell>
          <cell r="B142" t="str">
            <v>WAX001</v>
          </cell>
          <cell r="C142" t="str">
            <v>Baton Rouge College Prep</v>
          </cell>
          <cell r="E142">
            <v>0</v>
          </cell>
          <cell r="G142">
            <v>0</v>
          </cell>
          <cell r="I142">
            <v>0</v>
          </cell>
          <cell r="J142">
            <v>0</v>
          </cell>
          <cell r="K142">
            <v>0</v>
          </cell>
          <cell r="L142">
            <v>0</v>
          </cell>
          <cell r="M142">
            <v>0</v>
          </cell>
          <cell r="N142">
            <v>0</v>
          </cell>
          <cell r="O142">
            <v>0</v>
          </cell>
          <cell r="P142">
            <v>0</v>
          </cell>
          <cell r="Q142">
            <v>0</v>
          </cell>
        </row>
        <row r="143">
          <cell r="A143" t="str">
            <v>WB2001</v>
          </cell>
          <cell r="B143">
            <v>389002</v>
          </cell>
          <cell r="C143" t="str">
            <v>Kenilworth Science and Tech</v>
          </cell>
          <cell r="E143">
            <v>0</v>
          </cell>
          <cell r="G143">
            <v>0</v>
          </cell>
          <cell r="I143">
            <v>0</v>
          </cell>
          <cell r="J143">
            <v>0</v>
          </cell>
          <cell r="K143">
            <v>0</v>
          </cell>
          <cell r="L143">
            <v>0</v>
          </cell>
          <cell r="M143">
            <v>0</v>
          </cell>
          <cell r="N143">
            <v>339</v>
          </cell>
          <cell r="O143">
            <v>8814</v>
          </cell>
          <cell r="P143">
            <v>-8814</v>
          </cell>
          <cell r="Q143">
            <v>0</v>
          </cell>
        </row>
        <row r="144">
          <cell r="C144" t="str">
            <v>Total Type 5 Charters - LA</v>
          </cell>
          <cell r="D144">
            <v>0</v>
          </cell>
          <cell r="E144">
            <v>0</v>
          </cell>
          <cell r="F144">
            <v>0</v>
          </cell>
          <cell r="G144">
            <v>0</v>
          </cell>
          <cell r="H144">
            <v>0</v>
          </cell>
          <cell r="I144">
            <v>0</v>
          </cell>
          <cell r="J144">
            <v>0</v>
          </cell>
          <cell r="K144">
            <v>0</v>
          </cell>
          <cell r="L144">
            <v>10000</v>
          </cell>
          <cell r="M144">
            <v>0</v>
          </cell>
          <cell r="N144">
            <v>1065</v>
          </cell>
          <cell r="O144">
            <v>27690</v>
          </cell>
          <cell r="P144">
            <v>-23302.5</v>
          </cell>
          <cell r="Q144">
            <v>4387.5</v>
          </cell>
        </row>
        <row r="146">
          <cell r="A146" t="str">
            <v>W11001</v>
          </cell>
          <cell r="B146">
            <v>300002</v>
          </cell>
          <cell r="C146" t="str">
            <v xml:space="preserve">Medard H. Nelson Elem </v>
          </cell>
          <cell r="E146">
            <v>0</v>
          </cell>
          <cell r="G146">
            <v>0</v>
          </cell>
          <cell r="I146">
            <v>0</v>
          </cell>
          <cell r="J146">
            <v>0</v>
          </cell>
          <cell r="K146">
            <v>0</v>
          </cell>
          <cell r="L146">
            <v>0</v>
          </cell>
          <cell r="M146">
            <v>16145</v>
          </cell>
          <cell r="N146">
            <v>112</v>
          </cell>
          <cell r="O146">
            <v>2912</v>
          </cell>
          <cell r="P146">
            <v>-992</v>
          </cell>
          <cell r="Q146">
            <v>1920</v>
          </cell>
        </row>
        <row r="147">
          <cell r="A147" t="str">
            <v>W14001</v>
          </cell>
          <cell r="B147">
            <v>300004</v>
          </cell>
          <cell r="C147" t="str">
            <v xml:space="preserve">Gentilly Terrace Elem </v>
          </cell>
          <cell r="E147">
            <v>0</v>
          </cell>
          <cell r="G147">
            <v>0</v>
          </cell>
          <cell r="I147">
            <v>0</v>
          </cell>
          <cell r="J147">
            <v>0</v>
          </cell>
          <cell r="K147">
            <v>0</v>
          </cell>
          <cell r="L147">
            <v>0</v>
          </cell>
          <cell r="M147">
            <v>5514</v>
          </cell>
          <cell r="N147">
            <v>102</v>
          </cell>
          <cell r="O147">
            <v>2652</v>
          </cell>
          <cell r="P147">
            <v>0</v>
          </cell>
          <cell r="Q147">
            <v>2652</v>
          </cell>
        </row>
        <row r="148">
          <cell r="A148" t="str">
            <v>W21001</v>
          </cell>
          <cell r="B148">
            <v>390001</v>
          </cell>
          <cell r="C148" t="str">
            <v xml:space="preserve">James M. Singleton Charter </v>
          </cell>
          <cell r="E148">
            <v>0</v>
          </cell>
          <cell r="G148">
            <v>0</v>
          </cell>
          <cell r="I148">
            <v>0</v>
          </cell>
          <cell r="J148">
            <v>0</v>
          </cell>
          <cell r="K148">
            <v>0</v>
          </cell>
          <cell r="L148">
            <v>0</v>
          </cell>
          <cell r="M148">
            <v>0</v>
          </cell>
          <cell r="N148">
            <v>92</v>
          </cell>
          <cell r="O148">
            <v>2392</v>
          </cell>
          <cell r="P148">
            <v>9500</v>
          </cell>
          <cell r="Q148">
            <v>11892</v>
          </cell>
        </row>
        <row r="149">
          <cell r="A149" t="str">
            <v>W32001</v>
          </cell>
          <cell r="B149" t="str">
            <v>W32001</v>
          </cell>
          <cell r="C149" t="str">
            <v xml:space="preserve">Joseph A. Craig </v>
          </cell>
          <cell r="E149">
            <v>0</v>
          </cell>
          <cell r="G149">
            <v>0</v>
          </cell>
          <cell r="I149">
            <v>0</v>
          </cell>
          <cell r="J149">
            <v>0</v>
          </cell>
          <cell r="K149">
            <v>0</v>
          </cell>
          <cell r="L149">
            <v>0</v>
          </cell>
          <cell r="M149">
            <v>35199</v>
          </cell>
          <cell r="N149">
            <v>55</v>
          </cell>
          <cell r="O149">
            <v>1430</v>
          </cell>
          <cell r="P149">
            <v>-1430</v>
          </cell>
          <cell r="Q149">
            <v>0</v>
          </cell>
        </row>
        <row r="150">
          <cell r="A150" t="str">
            <v>W51001</v>
          </cell>
          <cell r="B150">
            <v>393001</v>
          </cell>
          <cell r="C150" t="str">
            <v xml:space="preserve">Lafayette Academy </v>
          </cell>
          <cell r="E150">
            <v>0</v>
          </cell>
          <cell r="G150">
            <v>0</v>
          </cell>
          <cell r="I150">
            <v>0</v>
          </cell>
          <cell r="J150">
            <v>0</v>
          </cell>
          <cell r="K150">
            <v>0</v>
          </cell>
          <cell r="L150">
            <v>0</v>
          </cell>
          <cell r="M150">
            <v>0</v>
          </cell>
          <cell r="N150">
            <v>191</v>
          </cell>
          <cell r="O150">
            <v>4966</v>
          </cell>
          <cell r="P150">
            <v>-4966</v>
          </cell>
          <cell r="Q150">
            <v>0</v>
          </cell>
        </row>
        <row r="151">
          <cell r="A151" t="str">
            <v>W52001</v>
          </cell>
          <cell r="B151">
            <v>393002</v>
          </cell>
          <cell r="C151" t="str">
            <v xml:space="preserve">Esperanza Charter </v>
          </cell>
          <cell r="E151">
            <v>0</v>
          </cell>
          <cell r="G151">
            <v>0</v>
          </cell>
          <cell r="I151">
            <v>0</v>
          </cell>
          <cell r="J151">
            <v>0</v>
          </cell>
          <cell r="K151">
            <v>0</v>
          </cell>
          <cell r="L151">
            <v>0</v>
          </cell>
          <cell r="M151">
            <v>0</v>
          </cell>
          <cell r="N151">
            <v>115</v>
          </cell>
          <cell r="O151">
            <v>2990</v>
          </cell>
          <cell r="P151">
            <v>-2990</v>
          </cell>
          <cell r="Q151">
            <v>0</v>
          </cell>
        </row>
        <row r="152">
          <cell r="A152" t="str">
            <v>W53001</v>
          </cell>
          <cell r="B152">
            <v>393003</v>
          </cell>
          <cell r="C152" t="str">
            <v xml:space="preserve">McDonogh #42 Elem Charter </v>
          </cell>
          <cell r="E152">
            <v>0</v>
          </cell>
          <cell r="G152">
            <v>0</v>
          </cell>
          <cell r="I152">
            <v>0</v>
          </cell>
          <cell r="J152">
            <v>0</v>
          </cell>
          <cell r="K152">
            <v>0</v>
          </cell>
          <cell r="L152">
            <v>0</v>
          </cell>
          <cell r="M152">
            <v>0</v>
          </cell>
          <cell r="N152">
            <v>103</v>
          </cell>
          <cell r="O152">
            <v>2678</v>
          </cell>
          <cell r="P152">
            <v>-2678</v>
          </cell>
          <cell r="Q152">
            <v>0</v>
          </cell>
        </row>
        <row r="153">
          <cell r="A153" t="str">
            <v>W62001</v>
          </cell>
          <cell r="B153">
            <v>395005</v>
          </cell>
          <cell r="C153" t="str">
            <v xml:space="preserve">LB Landry-OP Walker College &amp; Career Prep </v>
          </cell>
          <cell r="E153">
            <v>0</v>
          </cell>
          <cell r="G153">
            <v>0</v>
          </cell>
          <cell r="I153">
            <v>0</v>
          </cell>
          <cell r="J153">
            <v>0</v>
          </cell>
          <cell r="K153">
            <v>0</v>
          </cell>
          <cell r="L153">
            <v>10000</v>
          </cell>
          <cell r="M153">
            <v>13122</v>
          </cell>
          <cell r="N153">
            <v>1245</v>
          </cell>
          <cell r="O153">
            <v>32370</v>
          </cell>
          <cell r="P153">
            <v>-12967</v>
          </cell>
          <cell r="Q153">
            <v>19403</v>
          </cell>
        </row>
        <row r="154">
          <cell r="A154" t="str">
            <v>W63001</v>
          </cell>
          <cell r="B154">
            <v>395004</v>
          </cell>
          <cell r="C154" t="str">
            <v xml:space="preserve">McDonogh #32 Elem </v>
          </cell>
          <cell r="E154">
            <v>0</v>
          </cell>
          <cell r="G154">
            <v>0</v>
          </cell>
          <cell r="I154">
            <v>0</v>
          </cell>
          <cell r="J154">
            <v>0</v>
          </cell>
          <cell r="K154">
            <v>0</v>
          </cell>
          <cell r="L154">
            <v>0</v>
          </cell>
          <cell r="M154">
            <v>4207</v>
          </cell>
          <cell r="N154">
            <v>132</v>
          </cell>
          <cell r="O154">
            <v>3432</v>
          </cell>
          <cell r="P154">
            <v>-1807</v>
          </cell>
          <cell r="Q154">
            <v>1625</v>
          </cell>
        </row>
        <row r="155">
          <cell r="A155" t="str">
            <v>W64001</v>
          </cell>
          <cell r="B155">
            <v>395003</v>
          </cell>
          <cell r="C155" t="str">
            <v xml:space="preserve">William J. Fischer </v>
          </cell>
          <cell r="E155">
            <v>0</v>
          </cell>
          <cell r="G155">
            <v>0</v>
          </cell>
          <cell r="I155">
            <v>0</v>
          </cell>
          <cell r="J155">
            <v>0</v>
          </cell>
          <cell r="K155">
            <v>0</v>
          </cell>
          <cell r="L155">
            <v>0</v>
          </cell>
          <cell r="M155">
            <v>8610</v>
          </cell>
          <cell r="N155">
            <v>117</v>
          </cell>
          <cell r="O155">
            <v>3042</v>
          </cell>
          <cell r="P155">
            <v>-3042</v>
          </cell>
          <cell r="Q155">
            <v>0</v>
          </cell>
        </row>
        <row r="156">
          <cell r="A156" t="str">
            <v>W65001</v>
          </cell>
          <cell r="B156">
            <v>395002</v>
          </cell>
          <cell r="C156" t="str">
            <v xml:space="preserve">Dwight D. Eisenhower </v>
          </cell>
          <cell r="E156">
            <v>0</v>
          </cell>
          <cell r="G156">
            <v>0</v>
          </cell>
          <cell r="I156">
            <v>0</v>
          </cell>
          <cell r="J156">
            <v>0</v>
          </cell>
          <cell r="K156">
            <v>0</v>
          </cell>
          <cell r="L156">
            <v>0</v>
          </cell>
          <cell r="M156">
            <v>16100</v>
          </cell>
          <cell r="N156">
            <v>162</v>
          </cell>
          <cell r="O156">
            <v>4212</v>
          </cell>
          <cell r="P156">
            <v>-4212</v>
          </cell>
          <cell r="Q156">
            <v>0</v>
          </cell>
        </row>
        <row r="157">
          <cell r="A157" t="str">
            <v>W66001</v>
          </cell>
          <cell r="B157">
            <v>395001</v>
          </cell>
          <cell r="C157" t="str">
            <v xml:space="preserve">Martin Behrman </v>
          </cell>
          <cell r="E157">
            <v>0</v>
          </cell>
          <cell r="G157">
            <v>0</v>
          </cell>
          <cell r="I157">
            <v>0</v>
          </cell>
          <cell r="J157">
            <v>0</v>
          </cell>
          <cell r="K157">
            <v>0</v>
          </cell>
          <cell r="L157">
            <v>0</v>
          </cell>
          <cell r="M157">
            <v>12831</v>
          </cell>
          <cell r="N157">
            <v>150</v>
          </cell>
          <cell r="O157">
            <v>3900</v>
          </cell>
          <cell r="P157">
            <v>325</v>
          </cell>
          <cell r="Q157">
            <v>4225</v>
          </cell>
        </row>
        <row r="158">
          <cell r="A158" t="str">
            <v>W67001</v>
          </cell>
          <cell r="B158">
            <v>395007</v>
          </cell>
          <cell r="C158" t="str">
            <v xml:space="preserve">Algiers Technology Acdmy </v>
          </cell>
          <cell r="E158">
            <v>0</v>
          </cell>
          <cell r="G158">
            <v>0</v>
          </cell>
          <cell r="I158">
            <v>0</v>
          </cell>
          <cell r="J158">
            <v>0</v>
          </cell>
          <cell r="K158">
            <v>0</v>
          </cell>
          <cell r="L158">
            <v>10000</v>
          </cell>
          <cell r="M158">
            <v>4069</v>
          </cell>
          <cell r="N158">
            <v>241</v>
          </cell>
          <cell r="O158">
            <v>6266</v>
          </cell>
          <cell r="P158">
            <v>-6266</v>
          </cell>
          <cell r="Q158">
            <v>0</v>
          </cell>
        </row>
        <row r="159">
          <cell r="A159" t="str">
            <v>W71001</v>
          </cell>
          <cell r="B159">
            <v>397001</v>
          </cell>
          <cell r="C159" t="str">
            <v xml:space="preserve">Sophie B. Wright Learning Acdmy </v>
          </cell>
          <cell r="E159">
            <v>0</v>
          </cell>
          <cell r="G159">
            <v>0</v>
          </cell>
          <cell r="I159">
            <v>0</v>
          </cell>
          <cell r="J159">
            <v>0</v>
          </cell>
          <cell r="K159">
            <v>50</v>
          </cell>
          <cell r="L159">
            <v>11900</v>
          </cell>
          <cell r="M159">
            <v>0</v>
          </cell>
          <cell r="N159">
            <v>424</v>
          </cell>
          <cell r="O159">
            <v>11024</v>
          </cell>
          <cell r="P159">
            <v>-4829</v>
          </cell>
          <cell r="Q159">
            <v>6195</v>
          </cell>
        </row>
        <row r="160">
          <cell r="A160" t="str">
            <v>W81001</v>
          </cell>
          <cell r="B160">
            <v>398002</v>
          </cell>
          <cell r="C160" t="str">
            <v xml:space="preserve">KIPP McDonogh 15 Sch. for the Creative Arts </v>
          </cell>
          <cell r="E160">
            <v>0</v>
          </cell>
          <cell r="G160">
            <v>0</v>
          </cell>
          <cell r="I160">
            <v>0</v>
          </cell>
          <cell r="J160">
            <v>0</v>
          </cell>
          <cell r="K160">
            <v>0</v>
          </cell>
          <cell r="L160">
            <v>0</v>
          </cell>
          <cell r="M160">
            <v>26149</v>
          </cell>
          <cell r="N160">
            <v>206</v>
          </cell>
          <cell r="O160">
            <v>5356</v>
          </cell>
          <cell r="P160">
            <v>-5356</v>
          </cell>
          <cell r="Q160">
            <v>0</v>
          </cell>
        </row>
        <row r="161">
          <cell r="A161" t="str">
            <v>W82001</v>
          </cell>
          <cell r="B161">
            <v>398001</v>
          </cell>
          <cell r="C161" t="str">
            <v xml:space="preserve">KIPP Believe College Prep </v>
          </cell>
          <cell r="E161">
            <v>0</v>
          </cell>
          <cell r="G161">
            <v>0</v>
          </cell>
          <cell r="I161">
            <v>0</v>
          </cell>
          <cell r="J161">
            <v>0</v>
          </cell>
          <cell r="K161">
            <v>0</v>
          </cell>
          <cell r="L161">
            <v>0</v>
          </cell>
          <cell r="M161">
            <v>878</v>
          </cell>
          <cell r="N161">
            <v>205</v>
          </cell>
          <cell r="O161">
            <v>5330</v>
          </cell>
          <cell r="P161">
            <v>-5330</v>
          </cell>
          <cell r="Q161">
            <v>0</v>
          </cell>
        </row>
        <row r="162">
          <cell r="A162" t="str">
            <v>W83001</v>
          </cell>
          <cell r="B162">
            <v>398003</v>
          </cell>
          <cell r="C162" t="str">
            <v xml:space="preserve">KIPP Central City Acdmy </v>
          </cell>
          <cell r="E162">
            <v>0</v>
          </cell>
          <cell r="G162">
            <v>0</v>
          </cell>
          <cell r="I162">
            <v>0</v>
          </cell>
          <cell r="J162">
            <v>0</v>
          </cell>
          <cell r="K162">
            <v>0</v>
          </cell>
          <cell r="L162">
            <v>0</v>
          </cell>
          <cell r="M162">
            <v>16570</v>
          </cell>
          <cell r="N162">
            <v>209</v>
          </cell>
          <cell r="O162">
            <v>5434</v>
          </cell>
          <cell r="P162">
            <v>-5434</v>
          </cell>
          <cell r="Q162">
            <v>0</v>
          </cell>
        </row>
        <row r="163">
          <cell r="A163" t="str">
            <v>W85001</v>
          </cell>
          <cell r="B163">
            <v>398006</v>
          </cell>
          <cell r="C163" t="str">
            <v xml:space="preserve">KIPP N.O. Leadership Acdmy </v>
          </cell>
          <cell r="E163">
            <v>0</v>
          </cell>
          <cell r="G163">
            <v>0</v>
          </cell>
          <cell r="I163">
            <v>0</v>
          </cell>
          <cell r="J163">
            <v>0</v>
          </cell>
          <cell r="K163">
            <v>0</v>
          </cell>
          <cell r="L163">
            <v>0</v>
          </cell>
          <cell r="M163">
            <v>12211</v>
          </cell>
          <cell r="N163">
            <v>202</v>
          </cell>
          <cell r="O163">
            <v>5252</v>
          </cell>
          <cell r="P163">
            <v>-5252</v>
          </cell>
          <cell r="Q163">
            <v>0</v>
          </cell>
        </row>
        <row r="164">
          <cell r="A164" t="str">
            <v>W86001</v>
          </cell>
          <cell r="B164">
            <v>398007</v>
          </cell>
          <cell r="C164" t="str">
            <v xml:space="preserve">KIPP East </v>
          </cell>
          <cell r="E164">
            <v>0</v>
          </cell>
          <cell r="G164">
            <v>0</v>
          </cell>
          <cell r="I164">
            <v>0</v>
          </cell>
          <cell r="J164">
            <v>0</v>
          </cell>
          <cell r="K164">
            <v>0</v>
          </cell>
          <cell r="L164">
            <v>0</v>
          </cell>
          <cell r="M164">
            <v>0</v>
          </cell>
          <cell r="N164">
            <v>0</v>
          </cell>
          <cell r="O164">
            <v>0</v>
          </cell>
          <cell r="P164">
            <v>0</v>
          </cell>
          <cell r="Q164">
            <v>0</v>
          </cell>
        </row>
        <row r="165">
          <cell r="A165" t="str">
            <v>W91001</v>
          </cell>
          <cell r="B165">
            <v>399001</v>
          </cell>
          <cell r="C165" t="str">
            <v xml:space="preserve">S.J. Green Charter </v>
          </cell>
          <cell r="E165">
            <v>0</v>
          </cell>
          <cell r="G165">
            <v>0</v>
          </cell>
          <cell r="I165">
            <v>0</v>
          </cell>
          <cell r="J165">
            <v>0</v>
          </cell>
          <cell r="K165">
            <v>0</v>
          </cell>
          <cell r="L165">
            <v>0</v>
          </cell>
          <cell r="M165">
            <v>24014</v>
          </cell>
          <cell r="N165">
            <v>117</v>
          </cell>
          <cell r="O165">
            <v>3042</v>
          </cell>
          <cell r="P165">
            <v>-3042</v>
          </cell>
          <cell r="Q165">
            <v>0</v>
          </cell>
        </row>
        <row r="166">
          <cell r="A166" t="str">
            <v>W92001</v>
          </cell>
          <cell r="B166">
            <v>399002</v>
          </cell>
          <cell r="C166" t="str">
            <v xml:space="preserve">Arthur Ashe Charter </v>
          </cell>
          <cell r="E166">
            <v>0</v>
          </cell>
          <cell r="G166">
            <v>0</v>
          </cell>
          <cell r="I166">
            <v>0</v>
          </cell>
          <cell r="J166">
            <v>0</v>
          </cell>
          <cell r="K166">
            <v>0</v>
          </cell>
          <cell r="L166">
            <v>0</v>
          </cell>
          <cell r="M166">
            <v>4567</v>
          </cell>
          <cell r="N166">
            <v>151</v>
          </cell>
          <cell r="O166">
            <v>3926</v>
          </cell>
          <cell r="P166">
            <v>-3926</v>
          </cell>
          <cell r="Q166">
            <v>0</v>
          </cell>
        </row>
        <row r="167">
          <cell r="A167" t="str">
            <v>W93001</v>
          </cell>
          <cell r="B167">
            <v>399003</v>
          </cell>
          <cell r="C167" t="str">
            <v xml:space="preserve">Joseph Clark High </v>
          </cell>
          <cell r="E167">
            <v>0</v>
          </cell>
          <cell r="G167">
            <v>0</v>
          </cell>
          <cell r="I167">
            <v>0</v>
          </cell>
          <cell r="J167">
            <v>0</v>
          </cell>
          <cell r="K167">
            <v>9</v>
          </cell>
          <cell r="L167">
            <v>10000</v>
          </cell>
          <cell r="M167">
            <v>0</v>
          </cell>
          <cell r="N167">
            <v>371</v>
          </cell>
          <cell r="O167">
            <v>9646</v>
          </cell>
          <cell r="P167">
            <v>11000</v>
          </cell>
          <cell r="Q167">
            <v>20646</v>
          </cell>
        </row>
        <row r="168">
          <cell r="A168" t="str">
            <v>W94001</v>
          </cell>
          <cell r="B168">
            <v>399004</v>
          </cell>
          <cell r="C168" t="str">
            <v>Phillis Wheatley Community School</v>
          </cell>
          <cell r="E168">
            <v>0</v>
          </cell>
          <cell r="G168">
            <v>0</v>
          </cell>
          <cell r="I168">
            <v>0</v>
          </cell>
          <cell r="J168">
            <v>0</v>
          </cell>
          <cell r="K168">
            <v>0</v>
          </cell>
          <cell r="L168">
            <v>0</v>
          </cell>
          <cell r="M168">
            <v>28220</v>
          </cell>
          <cell r="N168">
            <v>121</v>
          </cell>
          <cell r="O168">
            <v>3146</v>
          </cell>
          <cell r="P168">
            <v>-3146</v>
          </cell>
          <cell r="Q168">
            <v>0</v>
          </cell>
        </row>
        <row r="169">
          <cell r="A169" t="str">
            <v>W95001</v>
          </cell>
          <cell r="B169">
            <v>399005</v>
          </cell>
          <cell r="C169" t="str">
            <v xml:space="preserve">Langston Hughes Acdmy </v>
          </cell>
          <cell r="E169">
            <v>0</v>
          </cell>
          <cell r="G169">
            <v>0</v>
          </cell>
          <cell r="I169">
            <v>0</v>
          </cell>
          <cell r="J169">
            <v>0</v>
          </cell>
          <cell r="K169">
            <v>0</v>
          </cell>
          <cell r="L169">
            <v>0</v>
          </cell>
          <cell r="M169">
            <v>25953</v>
          </cell>
          <cell r="N169">
            <v>170</v>
          </cell>
          <cell r="O169">
            <v>4420</v>
          </cell>
          <cell r="P169">
            <v>-4420</v>
          </cell>
          <cell r="Q169">
            <v>0</v>
          </cell>
        </row>
        <row r="170">
          <cell r="A170" t="str">
            <v>WAA001</v>
          </cell>
          <cell r="B170">
            <v>368001</v>
          </cell>
          <cell r="C170" t="str">
            <v xml:space="preserve">Morris Jeff Community School </v>
          </cell>
          <cell r="D170">
            <v>1</v>
          </cell>
          <cell r="E170">
            <v>21000</v>
          </cell>
          <cell r="F170">
            <v>1</v>
          </cell>
          <cell r="G170">
            <v>6000</v>
          </cell>
          <cell r="I170">
            <v>0</v>
          </cell>
          <cell r="J170">
            <v>6000</v>
          </cell>
          <cell r="K170">
            <v>0</v>
          </cell>
          <cell r="L170">
            <v>0</v>
          </cell>
          <cell r="M170">
            <v>188309</v>
          </cell>
          <cell r="N170">
            <v>32</v>
          </cell>
          <cell r="O170">
            <v>832</v>
          </cell>
          <cell r="P170">
            <v>-832</v>
          </cell>
          <cell r="Q170">
            <v>0</v>
          </cell>
        </row>
        <row r="171">
          <cell r="A171" t="str">
            <v>WAB001</v>
          </cell>
          <cell r="B171">
            <v>367001</v>
          </cell>
          <cell r="C171" t="str">
            <v xml:space="preserve">Edgar P. Harney Spirit of Excellence Acdmy </v>
          </cell>
          <cell r="E171">
            <v>0</v>
          </cell>
          <cell r="G171">
            <v>0</v>
          </cell>
          <cell r="I171">
            <v>0</v>
          </cell>
          <cell r="J171">
            <v>0</v>
          </cell>
          <cell r="K171">
            <v>0</v>
          </cell>
          <cell r="L171">
            <v>0</v>
          </cell>
          <cell r="M171">
            <v>0</v>
          </cell>
          <cell r="N171">
            <v>62</v>
          </cell>
          <cell r="O171">
            <v>1612</v>
          </cell>
          <cell r="P171">
            <v>-1612</v>
          </cell>
          <cell r="Q171">
            <v>0</v>
          </cell>
        </row>
        <row r="172">
          <cell r="A172" t="str">
            <v>WAE001</v>
          </cell>
          <cell r="B172">
            <v>364001</v>
          </cell>
          <cell r="C172" t="str">
            <v xml:space="preserve">Fannie C. Williams Charter School </v>
          </cell>
          <cell r="E172">
            <v>0</v>
          </cell>
          <cell r="G172">
            <v>0</v>
          </cell>
          <cell r="I172">
            <v>0</v>
          </cell>
          <cell r="J172">
            <v>0</v>
          </cell>
          <cell r="K172">
            <v>0</v>
          </cell>
          <cell r="L172">
            <v>0</v>
          </cell>
          <cell r="M172">
            <v>40409</v>
          </cell>
          <cell r="N172">
            <v>92</v>
          </cell>
          <cell r="O172">
            <v>2392</v>
          </cell>
          <cell r="P172">
            <v>-2392</v>
          </cell>
          <cell r="Q172">
            <v>0</v>
          </cell>
        </row>
        <row r="173">
          <cell r="A173" t="str">
            <v>WAF001</v>
          </cell>
          <cell r="B173">
            <v>363001</v>
          </cell>
          <cell r="C173" t="str">
            <v xml:space="preserve">Harriet Tubman Charter School </v>
          </cell>
          <cell r="E173">
            <v>0</v>
          </cell>
          <cell r="G173">
            <v>0</v>
          </cell>
          <cell r="I173">
            <v>0</v>
          </cell>
          <cell r="J173">
            <v>0</v>
          </cell>
          <cell r="K173">
            <v>0</v>
          </cell>
          <cell r="L173">
            <v>0</v>
          </cell>
          <cell r="M173">
            <v>21481</v>
          </cell>
          <cell r="N173">
            <v>124</v>
          </cell>
          <cell r="O173">
            <v>3224</v>
          </cell>
          <cell r="P173">
            <v>-3224</v>
          </cell>
          <cell r="Q173">
            <v>0</v>
          </cell>
        </row>
        <row r="174">
          <cell r="A174" t="str">
            <v>WAH001</v>
          </cell>
          <cell r="B174">
            <v>360001</v>
          </cell>
          <cell r="C174" t="str">
            <v xml:space="preserve">The NET Charter School </v>
          </cell>
          <cell r="E174">
            <v>0</v>
          </cell>
          <cell r="G174">
            <v>0</v>
          </cell>
          <cell r="I174">
            <v>0</v>
          </cell>
          <cell r="J174">
            <v>0</v>
          </cell>
          <cell r="K174">
            <v>0</v>
          </cell>
          <cell r="L174">
            <v>10000</v>
          </cell>
          <cell r="M174">
            <v>0</v>
          </cell>
          <cell r="N174">
            <v>163</v>
          </cell>
          <cell r="O174">
            <v>4238</v>
          </cell>
          <cell r="P174">
            <v>11000</v>
          </cell>
          <cell r="Q174">
            <v>15238</v>
          </cell>
        </row>
        <row r="175">
          <cell r="A175" t="str">
            <v>WAI001</v>
          </cell>
          <cell r="B175">
            <v>361001</v>
          </cell>
          <cell r="C175" t="str">
            <v xml:space="preserve">Crescent Leadership Acdmy </v>
          </cell>
          <cell r="E175">
            <v>0</v>
          </cell>
          <cell r="G175">
            <v>0</v>
          </cell>
          <cell r="I175">
            <v>0</v>
          </cell>
          <cell r="J175">
            <v>0</v>
          </cell>
          <cell r="K175">
            <v>0</v>
          </cell>
          <cell r="L175">
            <v>10000</v>
          </cell>
          <cell r="M175">
            <v>0</v>
          </cell>
          <cell r="N175">
            <v>108</v>
          </cell>
          <cell r="O175">
            <v>2808</v>
          </cell>
          <cell r="P175">
            <v>-2808</v>
          </cell>
          <cell r="Q175">
            <v>0</v>
          </cell>
        </row>
        <row r="176">
          <cell r="A176" t="str">
            <v>WAM001</v>
          </cell>
          <cell r="B176">
            <v>363002</v>
          </cell>
          <cell r="C176" t="str">
            <v xml:space="preserve">Paul Habans Elem </v>
          </cell>
          <cell r="E176">
            <v>0</v>
          </cell>
          <cell r="G176">
            <v>0</v>
          </cell>
          <cell r="I176">
            <v>0</v>
          </cell>
          <cell r="J176">
            <v>0</v>
          </cell>
          <cell r="K176">
            <v>0</v>
          </cell>
          <cell r="L176">
            <v>0</v>
          </cell>
          <cell r="M176">
            <v>8748</v>
          </cell>
          <cell r="N176">
            <v>86</v>
          </cell>
          <cell r="O176">
            <v>2236</v>
          </cell>
          <cell r="P176">
            <v>-2236</v>
          </cell>
          <cell r="Q176">
            <v>0</v>
          </cell>
        </row>
        <row r="177">
          <cell r="A177" t="str">
            <v>WE1001</v>
          </cell>
          <cell r="B177">
            <v>385001</v>
          </cell>
          <cell r="C177" t="str">
            <v xml:space="preserve">Sylvanie Williams College Prep </v>
          </cell>
          <cell r="E177">
            <v>0</v>
          </cell>
          <cell r="G177">
            <v>0</v>
          </cell>
          <cell r="I177">
            <v>0</v>
          </cell>
          <cell r="J177">
            <v>0</v>
          </cell>
          <cell r="K177">
            <v>0</v>
          </cell>
          <cell r="L177">
            <v>0</v>
          </cell>
          <cell r="M177">
            <v>26592</v>
          </cell>
          <cell r="N177">
            <v>0</v>
          </cell>
          <cell r="O177">
            <v>0</v>
          </cell>
          <cell r="P177">
            <v>0</v>
          </cell>
          <cell r="Q177">
            <v>0</v>
          </cell>
        </row>
        <row r="178">
          <cell r="A178" t="str">
            <v>WE2001</v>
          </cell>
          <cell r="B178">
            <v>385002</v>
          </cell>
          <cell r="C178" t="str">
            <v xml:space="preserve">Cohen College Prep </v>
          </cell>
          <cell r="E178">
            <v>0</v>
          </cell>
          <cell r="G178">
            <v>0</v>
          </cell>
          <cell r="I178">
            <v>0</v>
          </cell>
          <cell r="J178">
            <v>0</v>
          </cell>
          <cell r="K178">
            <v>104</v>
          </cell>
          <cell r="L178">
            <v>24752</v>
          </cell>
          <cell r="M178">
            <v>32776</v>
          </cell>
          <cell r="N178">
            <v>430</v>
          </cell>
          <cell r="O178">
            <v>11180</v>
          </cell>
          <cell r="P178">
            <v>9500</v>
          </cell>
          <cell r="Q178">
            <v>20680</v>
          </cell>
        </row>
        <row r="179">
          <cell r="A179" t="str">
            <v>WE3001</v>
          </cell>
          <cell r="B179">
            <v>385003</v>
          </cell>
          <cell r="C179" t="str">
            <v xml:space="preserve">Crocker College Prep </v>
          </cell>
          <cell r="E179">
            <v>0</v>
          </cell>
          <cell r="G179">
            <v>0</v>
          </cell>
          <cell r="I179">
            <v>0</v>
          </cell>
          <cell r="J179">
            <v>0</v>
          </cell>
          <cell r="K179">
            <v>0</v>
          </cell>
          <cell r="L179">
            <v>0</v>
          </cell>
          <cell r="M179">
            <v>28972</v>
          </cell>
          <cell r="N179">
            <v>56</v>
          </cell>
          <cell r="O179">
            <v>1456</v>
          </cell>
          <cell r="P179">
            <v>-1456</v>
          </cell>
          <cell r="Q179">
            <v>0</v>
          </cell>
        </row>
        <row r="180">
          <cell r="A180" t="str">
            <v>WI1001</v>
          </cell>
          <cell r="B180">
            <v>381001</v>
          </cell>
          <cell r="C180" t="str">
            <v xml:space="preserve">Akili Academy of N.O. </v>
          </cell>
          <cell r="E180">
            <v>0</v>
          </cell>
          <cell r="G180">
            <v>0</v>
          </cell>
          <cell r="I180">
            <v>0</v>
          </cell>
          <cell r="J180">
            <v>0</v>
          </cell>
          <cell r="K180">
            <v>0</v>
          </cell>
          <cell r="L180">
            <v>0</v>
          </cell>
          <cell r="M180">
            <v>39169</v>
          </cell>
          <cell r="N180">
            <v>113</v>
          </cell>
          <cell r="O180">
            <v>2938</v>
          </cell>
          <cell r="P180">
            <v>-2938</v>
          </cell>
          <cell r="Q180">
            <v>0</v>
          </cell>
        </row>
        <row r="181">
          <cell r="A181" t="str">
            <v>WJ1001</v>
          </cell>
          <cell r="B181">
            <v>382001</v>
          </cell>
          <cell r="C181" t="str">
            <v xml:space="preserve">Sci Academy </v>
          </cell>
          <cell r="E181">
            <v>0</v>
          </cell>
          <cell r="G181">
            <v>0</v>
          </cell>
          <cell r="I181">
            <v>0</v>
          </cell>
          <cell r="J181">
            <v>0</v>
          </cell>
          <cell r="K181">
            <v>0</v>
          </cell>
          <cell r="L181">
            <v>10000</v>
          </cell>
          <cell r="M181">
            <v>101003</v>
          </cell>
          <cell r="N181">
            <v>493</v>
          </cell>
          <cell r="O181">
            <v>12818</v>
          </cell>
          <cell r="P181">
            <v>0</v>
          </cell>
          <cell r="Q181">
            <v>12818</v>
          </cell>
        </row>
        <row r="182">
          <cell r="A182" t="str">
            <v>WJ2001</v>
          </cell>
          <cell r="B182">
            <v>382002</v>
          </cell>
          <cell r="C182" t="str">
            <v xml:space="preserve">G.W. Carver Collegiate Acdmy </v>
          </cell>
          <cell r="E182">
            <v>0</v>
          </cell>
          <cell r="G182">
            <v>0</v>
          </cell>
          <cell r="I182">
            <v>0</v>
          </cell>
          <cell r="J182">
            <v>0</v>
          </cell>
          <cell r="K182">
            <v>0</v>
          </cell>
          <cell r="L182">
            <v>10000</v>
          </cell>
          <cell r="M182">
            <v>117684</v>
          </cell>
          <cell r="N182">
            <v>805</v>
          </cell>
          <cell r="O182">
            <v>20930</v>
          </cell>
          <cell r="P182">
            <v>0</v>
          </cell>
          <cell r="Q182">
            <v>20930</v>
          </cell>
        </row>
        <row r="183">
          <cell r="A183" t="str">
            <v>WL1001</v>
          </cell>
          <cell r="B183">
            <v>398004</v>
          </cell>
          <cell r="C183" t="str">
            <v xml:space="preserve">KIPP Central City Primary </v>
          </cell>
          <cell r="E183">
            <v>0</v>
          </cell>
          <cell r="G183">
            <v>0</v>
          </cell>
          <cell r="I183">
            <v>0</v>
          </cell>
          <cell r="J183">
            <v>0</v>
          </cell>
          <cell r="K183">
            <v>0</v>
          </cell>
          <cell r="L183">
            <v>0</v>
          </cell>
          <cell r="M183">
            <v>5605</v>
          </cell>
          <cell r="N183">
            <v>0</v>
          </cell>
          <cell r="O183">
            <v>0</v>
          </cell>
          <cell r="P183">
            <v>0</v>
          </cell>
          <cell r="Q183">
            <v>0</v>
          </cell>
        </row>
        <row r="184">
          <cell r="A184" t="str">
            <v>WU1001</v>
          </cell>
          <cell r="B184">
            <v>374001</v>
          </cell>
          <cell r="C184" t="str">
            <v xml:space="preserve">Success Preparatory Academy </v>
          </cell>
          <cell r="E184">
            <v>0</v>
          </cell>
          <cell r="G184">
            <v>0</v>
          </cell>
          <cell r="I184">
            <v>0</v>
          </cell>
          <cell r="J184">
            <v>0</v>
          </cell>
          <cell r="K184">
            <v>0</v>
          </cell>
          <cell r="L184">
            <v>0</v>
          </cell>
          <cell r="M184">
            <v>24389</v>
          </cell>
          <cell r="N184">
            <v>85</v>
          </cell>
          <cell r="O184">
            <v>2210</v>
          </cell>
          <cell r="P184">
            <v>-1767.5</v>
          </cell>
          <cell r="Q184">
            <v>442.5</v>
          </cell>
        </row>
        <row r="185">
          <cell r="A185" t="str">
            <v>WV1001</v>
          </cell>
          <cell r="B185">
            <v>373001</v>
          </cell>
          <cell r="C185" t="str">
            <v xml:space="preserve">Arise Academy </v>
          </cell>
          <cell r="E185">
            <v>0</v>
          </cell>
          <cell r="G185">
            <v>0</v>
          </cell>
          <cell r="I185">
            <v>0</v>
          </cell>
          <cell r="J185">
            <v>0</v>
          </cell>
          <cell r="K185">
            <v>0</v>
          </cell>
          <cell r="L185">
            <v>0</v>
          </cell>
          <cell r="M185">
            <v>9275</v>
          </cell>
          <cell r="N185">
            <v>110</v>
          </cell>
          <cell r="O185">
            <v>2860</v>
          </cell>
          <cell r="P185">
            <v>-2860</v>
          </cell>
          <cell r="Q185">
            <v>0</v>
          </cell>
        </row>
        <row r="186">
          <cell r="A186" t="str">
            <v>WV2001</v>
          </cell>
          <cell r="B186">
            <v>373002</v>
          </cell>
          <cell r="C186" t="str">
            <v xml:space="preserve">Mildred Osborne Elem </v>
          </cell>
          <cell r="E186">
            <v>0</v>
          </cell>
          <cell r="G186">
            <v>0</v>
          </cell>
          <cell r="I186">
            <v>0</v>
          </cell>
          <cell r="J186">
            <v>0</v>
          </cell>
          <cell r="K186">
            <v>0</v>
          </cell>
          <cell r="L186">
            <v>0</v>
          </cell>
          <cell r="M186">
            <v>15419</v>
          </cell>
          <cell r="N186">
            <v>119</v>
          </cell>
          <cell r="O186">
            <v>3094</v>
          </cell>
          <cell r="P186">
            <v>-3094</v>
          </cell>
          <cell r="Q186">
            <v>0</v>
          </cell>
        </row>
        <row r="187">
          <cell r="A187" t="str">
            <v>WZ1001</v>
          </cell>
          <cell r="B187">
            <v>369001</v>
          </cell>
          <cell r="C187" t="str">
            <v xml:space="preserve">ReNEW Cultural Arts Acdmy. </v>
          </cell>
          <cell r="E187">
            <v>0</v>
          </cell>
          <cell r="G187">
            <v>0</v>
          </cell>
          <cell r="I187">
            <v>0</v>
          </cell>
          <cell r="J187">
            <v>0</v>
          </cell>
          <cell r="K187">
            <v>0</v>
          </cell>
          <cell r="L187">
            <v>0</v>
          </cell>
          <cell r="M187">
            <v>55544</v>
          </cell>
          <cell r="N187">
            <v>156</v>
          </cell>
          <cell r="O187">
            <v>4056</v>
          </cell>
          <cell r="P187">
            <v>-4056</v>
          </cell>
          <cell r="Q187">
            <v>0</v>
          </cell>
        </row>
        <row r="188">
          <cell r="A188" t="str">
            <v>WZ2001</v>
          </cell>
          <cell r="B188">
            <v>369002</v>
          </cell>
          <cell r="C188" t="str">
            <v xml:space="preserve">ReNEW SciTech Acdmy. </v>
          </cell>
          <cell r="E188">
            <v>0</v>
          </cell>
          <cell r="G188">
            <v>0</v>
          </cell>
          <cell r="I188">
            <v>0</v>
          </cell>
          <cell r="J188">
            <v>0</v>
          </cell>
          <cell r="K188">
            <v>0</v>
          </cell>
          <cell r="L188">
            <v>0</v>
          </cell>
          <cell r="M188">
            <v>17115</v>
          </cell>
          <cell r="N188">
            <v>120</v>
          </cell>
          <cell r="O188">
            <v>3120</v>
          </cell>
          <cell r="P188">
            <v>-3120</v>
          </cell>
          <cell r="Q188">
            <v>0</v>
          </cell>
        </row>
        <row r="189">
          <cell r="A189" t="str">
            <v>WZ3001</v>
          </cell>
          <cell r="B189">
            <v>369003</v>
          </cell>
          <cell r="C189" t="str">
            <v xml:space="preserve">ReNEW Delores T. Aaron Elem </v>
          </cell>
          <cell r="E189">
            <v>0</v>
          </cell>
          <cell r="G189">
            <v>0</v>
          </cell>
          <cell r="I189">
            <v>0</v>
          </cell>
          <cell r="J189">
            <v>0</v>
          </cell>
          <cell r="K189">
            <v>0</v>
          </cell>
          <cell r="L189">
            <v>0</v>
          </cell>
          <cell r="M189">
            <v>3798</v>
          </cell>
          <cell r="N189">
            <v>149</v>
          </cell>
          <cell r="O189">
            <v>3874</v>
          </cell>
          <cell r="P189">
            <v>-3874</v>
          </cell>
          <cell r="Q189">
            <v>0</v>
          </cell>
        </row>
        <row r="190">
          <cell r="A190" t="str">
            <v>WZ5001</v>
          </cell>
          <cell r="B190">
            <v>369005</v>
          </cell>
          <cell r="C190" t="str">
            <v xml:space="preserve">ReNEW Accelerated High, City Park </v>
          </cell>
          <cell r="E190">
            <v>0</v>
          </cell>
          <cell r="G190">
            <v>0</v>
          </cell>
          <cell r="I190">
            <v>0</v>
          </cell>
          <cell r="J190">
            <v>0</v>
          </cell>
          <cell r="K190">
            <v>15</v>
          </cell>
          <cell r="L190">
            <v>10000</v>
          </cell>
          <cell r="M190">
            <v>46148</v>
          </cell>
          <cell r="N190">
            <v>346</v>
          </cell>
          <cell r="O190">
            <v>8996</v>
          </cell>
          <cell r="P190">
            <v>3000</v>
          </cell>
          <cell r="Q190">
            <v>11996</v>
          </cell>
        </row>
        <row r="191">
          <cell r="A191" t="str">
            <v>WZ6001</v>
          </cell>
          <cell r="B191">
            <v>369006</v>
          </cell>
          <cell r="C191" t="str">
            <v xml:space="preserve">ReNEW Schaumburg Elem </v>
          </cell>
          <cell r="E191">
            <v>0</v>
          </cell>
          <cell r="G191">
            <v>0</v>
          </cell>
          <cell r="I191">
            <v>0</v>
          </cell>
          <cell r="J191">
            <v>0</v>
          </cell>
          <cell r="K191">
            <v>0</v>
          </cell>
          <cell r="L191">
            <v>0</v>
          </cell>
          <cell r="M191">
            <v>73823</v>
          </cell>
          <cell r="N191">
            <v>187</v>
          </cell>
          <cell r="O191">
            <v>4862</v>
          </cell>
          <cell r="P191">
            <v>-4862</v>
          </cell>
          <cell r="Q191">
            <v>0</v>
          </cell>
        </row>
        <row r="192">
          <cell r="A192" t="str">
            <v>WZ7001</v>
          </cell>
          <cell r="B192">
            <v>369007</v>
          </cell>
          <cell r="C192" t="str">
            <v xml:space="preserve">ReNEW McDonogh City Park Acdmy </v>
          </cell>
          <cell r="E192">
            <v>0</v>
          </cell>
          <cell r="G192">
            <v>0</v>
          </cell>
          <cell r="I192">
            <v>0</v>
          </cell>
          <cell r="J192">
            <v>0</v>
          </cell>
          <cell r="K192">
            <v>0</v>
          </cell>
          <cell r="L192">
            <v>0</v>
          </cell>
          <cell r="M192">
            <v>37293</v>
          </cell>
          <cell r="N192">
            <v>112</v>
          </cell>
          <cell r="O192">
            <v>2912</v>
          </cell>
          <cell r="P192">
            <v>-2912</v>
          </cell>
          <cell r="Q192">
            <v>0</v>
          </cell>
        </row>
        <row r="193">
          <cell r="A193" t="str">
            <v>W87001</v>
          </cell>
          <cell r="B193">
            <v>398008</v>
          </cell>
          <cell r="C193" t="str">
            <v>KIPP Booker T. Washington High School</v>
          </cell>
          <cell r="E193">
            <v>0</v>
          </cell>
          <cell r="G193">
            <v>0</v>
          </cell>
          <cell r="I193">
            <v>0</v>
          </cell>
          <cell r="J193">
            <v>0</v>
          </cell>
          <cell r="K193">
            <v>0</v>
          </cell>
          <cell r="L193">
            <v>10000</v>
          </cell>
          <cell r="M193">
            <v>0</v>
          </cell>
          <cell r="O193">
            <v>0</v>
          </cell>
          <cell r="P193">
            <v>0</v>
          </cell>
          <cell r="Q193">
            <v>0</v>
          </cell>
        </row>
        <row r="194">
          <cell r="A194" t="str">
            <v>WJ4001</v>
          </cell>
          <cell r="B194">
            <v>382004</v>
          </cell>
          <cell r="C194" t="str">
            <v>Livingston Collegiate Academy</v>
          </cell>
          <cell r="E194">
            <v>0</v>
          </cell>
          <cell r="G194">
            <v>0</v>
          </cell>
          <cell r="I194">
            <v>0</v>
          </cell>
          <cell r="J194">
            <v>0</v>
          </cell>
          <cell r="K194">
            <v>0</v>
          </cell>
          <cell r="L194">
            <v>10000</v>
          </cell>
          <cell r="M194">
            <v>0</v>
          </cell>
          <cell r="O194">
            <v>0</v>
          </cell>
          <cell r="P194">
            <v>4238</v>
          </cell>
          <cell r="Q194">
            <v>4238</v>
          </cell>
        </row>
        <row r="195">
          <cell r="C195" t="str">
            <v>Total Type 5 Charters - Orleans</v>
          </cell>
          <cell r="D195">
            <v>1</v>
          </cell>
          <cell r="E195">
            <v>21000</v>
          </cell>
          <cell r="F195">
            <v>1</v>
          </cell>
          <cell r="G195">
            <v>6000</v>
          </cell>
          <cell r="H195">
            <v>0</v>
          </cell>
          <cell r="I195">
            <v>0</v>
          </cell>
          <cell r="J195">
            <v>6000</v>
          </cell>
          <cell r="K195">
            <v>178</v>
          </cell>
          <cell r="L195">
            <v>136652</v>
          </cell>
          <cell r="M195">
            <v>1147911</v>
          </cell>
          <cell r="N195">
            <v>8941</v>
          </cell>
          <cell r="O195">
            <v>232466</v>
          </cell>
          <cell r="P195">
            <v>-77565.5</v>
          </cell>
          <cell r="Q195">
            <v>154900.5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2">
          <cell r="A2" t="str">
            <v>W11001</v>
          </cell>
          <cell r="B2">
            <v>300002</v>
          </cell>
          <cell r="C2" t="str">
            <v>Nelson Elementary School</v>
          </cell>
          <cell r="D2">
            <v>0</v>
          </cell>
          <cell r="E2">
            <v>0</v>
          </cell>
          <cell r="F2">
            <v>475</v>
          </cell>
          <cell r="G2">
            <v>475</v>
          </cell>
        </row>
        <row r="3">
          <cell r="A3" t="str">
            <v>W14001</v>
          </cell>
          <cell r="B3">
            <v>300004</v>
          </cell>
          <cell r="C3" t="str">
            <v>Gentilly Terrace Elementary School</v>
          </cell>
          <cell r="D3">
            <v>0</v>
          </cell>
          <cell r="E3">
            <v>0</v>
          </cell>
          <cell r="F3">
            <v>443</v>
          </cell>
          <cell r="G3">
            <v>443</v>
          </cell>
        </row>
        <row r="4">
          <cell r="A4" t="str">
            <v>W21001</v>
          </cell>
          <cell r="B4">
            <v>390001</v>
          </cell>
          <cell r="C4" t="str">
            <v>James M_ Singleton Charter School</v>
          </cell>
          <cell r="D4">
            <v>0</v>
          </cell>
          <cell r="E4">
            <v>0</v>
          </cell>
          <cell r="F4">
            <v>431</v>
          </cell>
          <cell r="G4">
            <v>431</v>
          </cell>
        </row>
        <row r="5">
          <cell r="A5" t="str">
            <v>W32001</v>
          </cell>
          <cell r="B5" t="str">
            <v>W32001</v>
          </cell>
          <cell r="C5" t="str">
            <v>Joseph A_ Craig Charter School</v>
          </cell>
          <cell r="D5">
            <v>0</v>
          </cell>
          <cell r="E5">
            <v>0</v>
          </cell>
          <cell r="F5">
            <v>320</v>
          </cell>
          <cell r="G5">
            <v>320</v>
          </cell>
        </row>
        <row r="6">
          <cell r="A6" t="str">
            <v>W51001</v>
          </cell>
          <cell r="B6">
            <v>393001</v>
          </cell>
          <cell r="C6" t="str">
            <v>Lafayette Academy</v>
          </cell>
          <cell r="D6">
            <v>0</v>
          </cell>
          <cell r="E6">
            <v>0</v>
          </cell>
          <cell r="F6">
            <v>864</v>
          </cell>
          <cell r="G6">
            <v>864</v>
          </cell>
        </row>
        <row r="7">
          <cell r="A7" t="str">
            <v>W52001</v>
          </cell>
          <cell r="B7">
            <v>393002</v>
          </cell>
          <cell r="C7" t="str">
            <v>Esperanza Charter School</v>
          </cell>
          <cell r="D7">
            <v>0</v>
          </cell>
          <cell r="E7">
            <v>0</v>
          </cell>
          <cell r="F7">
            <v>518</v>
          </cell>
          <cell r="G7">
            <v>518</v>
          </cell>
        </row>
        <row r="8">
          <cell r="A8" t="str">
            <v>W53001</v>
          </cell>
          <cell r="B8">
            <v>393003</v>
          </cell>
          <cell r="C8" t="str">
            <v>McDonogh 42 Charter School</v>
          </cell>
          <cell r="D8">
            <v>0</v>
          </cell>
          <cell r="E8">
            <v>0</v>
          </cell>
          <cell r="F8">
            <v>464</v>
          </cell>
          <cell r="G8">
            <v>464</v>
          </cell>
        </row>
        <row r="9">
          <cell r="A9" t="str">
            <v>W62001</v>
          </cell>
          <cell r="B9">
            <v>395005</v>
          </cell>
          <cell r="C9" t="str">
            <v>Lord Beaconsfield Landry</v>
          </cell>
          <cell r="D9">
            <v>0</v>
          </cell>
          <cell r="E9">
            <v>0</v>
          </cell>
          <cell r="F9">
            <v>1245</v>
          </cell>
          <cell r="G9">
            <v>1245</v>
          </cell>
        </row>
        <row r="10">
          <cell r="A10" t="str">
            <v>W63001</v>
          </cell>
          <cell r="B10">
            <v>395004</v>
          </cell>
          <cell r="C10" t="str">
            <v>McDonogh #32 Elementary School</v>
          </cell>
          <cell r="D10">
            <v>0</v>
          </cell>
          <cell r="E10">
            <v>0</v>
          </cell>
          <cell r="F10">
            <v>587</v>
          </cell>
          <cell r="G10">
            <v>587</v>
          </cell>
        </row>
        <row r="11">
          <cell r="A11" t="str">
            <v>W64001</v>
          </cell>
          <cell r="B11">
            <v>395003</v>
          </cell>
          <cell r="C11" t="str">
            <v>William J_ Fischer Elementary School</v>
          </cell>
          <cell r="D11">
            <v>0</v>
          </cell>
          <cell r="E11">
            <v>0</v>
          </cell>
          <cell r="F11">
            <v>531</v>
          </cell>
          <cell r="G11">
            <v>531</v>
          </cell>
        </row>
        <row r="12">
          <cell r="A12" t="str">
            <v>W65001</v>
          </cell>
          <cell r="B12">
            <v>395002</v>
          </cell>
          <cell r="C12" t="str">
            <v>Dwight D_ Eisenhower Elementary School</v>
          </cell>
          <cell r="D12">
            <v>0</v>
          </cell>
          <cell r="E12">
            <v>0</v>
          </cell>
          <cell r="F12">
            <v>732</v>
          </cell>
          <cell r="G12">
            <v>732</v>
          </cell>
        </row>
        <row r="13">
          <cell r="A13" t="str">
            <v>W66001</v>
          </cell>
          <cell r="B13">
            <v>395001</v>
          </cell>
          <cell r="C13" t="str">
            <v>Martin Behrman Elementary School</v>
          </cell>
          <cell r="D13">
            <v>0</v>
          </cell>
          <cell r="E13">
            <v>0</v>
          </cell>
          <cell r="F13">
            <v>676</v>
          </cell>
          <cell r="G13">
            <v>676</v>
          </cell>
        </row>
        <row r="14">
          <cell r="A14" t="str">
            <v>W67001</v>
          </cell>
          <cell r="B14">
            <v>395007</v>
          </cell>
          <cell r="C14" t="str">
            <v>Algiers Technology Academy</v>
          </cell>
          <cell r="D14">
            <v>0</v>
          </cell>
          <cell r="E14">
            <v>0</v>
          </cell>
          <cell r="F14">
            <v>241</v>
          </cell>
          <cell r="G14">
            <v>241</v>
          </cell>
        </row>
        <row r="15">
          <cell r="A15" t="str">
            <v>W71001</v>
          </cell>
          <cell r="B15">
            <v>397001</v>
          </cell>
          <cell r="C15" t="str">
            <v>Sophie B_ Wright Institute of Academic Excellence</v>
          </cell>
          <cell r="D15">
            <v>0</v>
          </cell>
          <cell r="E15">
            <v>0</v>
          </cell>
          <cell r="F15">
            <v>424</v>
          </cell>
          <cell r="G15">
            <v>424</v>
          </cell>
        </row>
        <row r="16">
          <cell r="A16" t="str">
            <v>W81001</v>
          </cell>
          <cell r="B16">
            <v>398002</v>
          </cell>
          <cell r="C16" t="str">
            <v>KIPP McDonogh 15 School for the Creative Arts</v>
          </cell>
          <cell r="D16">
            <v>0</v>
          </cell>
          <cell r="E16">
            <v>0</v>
          </cell>
          <cell r="F16">
            <v>912</v>
          </cell>
          <cell r="G16">
            <v>912</v>
          </cell>
        </row>
        <row r="17">
          <cell r="A17" t="str">
            <v>W82001</v>
          </cell>
          <cell r="B17">
            <v>398001</v>
          </cell>
          <cell r="C17" t="str">
            <v>KIPP Believe College Prep (Phillips)</v>
          </cell>
          <cell r="D17">
            <v>0</v>
          </cell>
          <cell r="E17">
            <v>0</v>
          </cell>
          <cell r="F17">
            <v>883</v>
          </cell>
          <cell r="G17">
            <v>883</v>
          </cell>
        </row>
        <row r="18">
          <cell r="A18" t="str">
            <v>W83001</v>
          </cell>
          <cell r="B18">
            <v>398003</v>
          </cell>
          <cell r="C18" t="str">
            <v>KIPP Central City Academy</v>
          </cell>
          <cell r="D18">
            <v>0</v>
          </cell>
          <cell r="E18">
            <v>0</v>
          </cell>
          <cell r="F18">
            <v>425</v>
          </cell>
          <cell r="G18">
            <v>425</v>
          </cell>
        </row>
        <row r="19">
          <cell r="A19" t="str">
            <v>W85001</v>
          </cell>
          <cell r="B19">
            <v>398006</v>
          </cell>
          <cell r="C19" t="str">
            <v>KIPP New Orleans Leadership Academy</v>
          </cell>
          <cell r="D19">
            <v>0</v>
          </cell>
          <cell r="E19">
            <v>0</v>
          </cell>
          <cell r="F19">
            <v>868</v>
          </cell>
          <cell r="G19">
            <v>868</v>
          </cell>
        </row>
        <row r="20">
          <cell r="A20" t="str">
            <v>W86001</v>
          </cell>
          <cell r="B20">
            <v>398007</v>
          </cell>
          <cell r="C20" t="str">
            <v>KIPP East Community Primary</v>
          </cell>
          <cell r="D20">
            <v>0</v>
          </cell>
          <cell r="E20">
            <v>0</v>
          </cell>
          <cell r="F20">
            <v>158</v>
          </cell>
          <cell r="G20">
            <v>158</v>
          </cell>
        </row>
        <row r="21">
          <cell r="A21" t="str">
            <v>W87001</v>
          </cell>
          <cell r="B21">
            <v>398008</v>
          </cell>
          <cell r="C21" t="str">
            <v>KIPP Booker T. Washington High School</v>
          </cell>
          <cell r="D21">
            <v>0</v>
          </cell>
          <cell r="E21">
            <v>0</v>
          </cell>
          <cell r="F21">
            <v>0</v>
          </cell>
          <cell r="G21">
            <v>0</v>
          </cell>
        </row>
        <row r="22">
          <cell r="A22" t="str">
            <v>W91001</v>
          </cell>
          <cell r="B22">
            <v>399001</v>
          </cell>
          <cell r="C22" t="str">
            <v>Samuel J_ Green Charter School</v>
          </cell>
          <cell r="D22">
            <v>0</v>
          </cell>
          <cell r="E22">
            <v>0</v>
          </cell>
          <cell r="F22">
            <v>509</v>
          </cell>
          <cell r="G22">
            <v>509</v>
          </cell>
        </row>
        <row r="23">
          <cell r="A23" t="str">
            <v>W92001</v>
          </cell>
          <cell r="B23">
            <v>399002</v>
          </cell>
          <cell r="C23" t="str">
            <v>Arthur Ashe Charter School</v>
          </cell>
          <cell r="D23">
            <v>0</v>
          </cell>
          <cell r="E23">
            <v>0</v>
          </cell>
          <cell r="F23">
            <v>696</v>
          </cell>
          <cell r="G23">
            <v>696</v>
          </cell>
        </row>
        <row r="24">
          <cell r="A24" t="str">
            <v>W93001</v>
          </cell>
          <cell r="B24">
            <v>399003</v>
          </cell>
          <cell r="C24" t="str">
            <v>Joseph S_ Clark Preparatory High School</v>
          </cell>
          <cell r="D24">
            <v>0</v>
          </cell>
          <cell r="E24">
            <v>0</v>
          </cell>
          <cell r="F24">
            <v>371</v>
          </cell>
          <cell r="G24">
            <v>371</v>
          </cell>
        </row>
        <row r="25">
          <cell r="A25" t="str">
            <v>W94001</v>
          </cell>
          <cell r="B25">
            <v>399004</v>
          </cell>
          <cell r="C25" t="str">
            <v>Phillis Wheatley Community School</v>
          </cell>
          <cell r="D25">
            <v>0</v>
          </cell>
          <cell r="E25">
            <v>0</v>
          </cell>
          <cell r="F25">
            <v>659</v>
          </cell>
          <cell r="G25">
            <v>659</v>
          </cell>
        </row>
        <row r="26">
          <cell r="A26" t="str">
            <v>W95001</v>
          </cell>
          <cell r="B26">
            <v>399005</v>
          </cell>
          <cell r="C26" t="str">
            <v>Langston Hughes Charter Academy</v>
          </cell>
          <cell r="D26">
            <v>0</v>
          </cell>
          <cell r="E26">
            <v>0</v>
          </cell>
          <cell r="F26">
            <v>783</v>
          </cell>
          <cell r="G26">
            <v>783</v>
          </cell>
        </row>
        <row r="27">
          <cell r="A27" t="str">
            <v>WAA001</v>
          </cell>
          <cell r="B27">
            <v>368001</v>
          </cell>
          <cell r="C27" t="str">
            <v>Morris Jeff Community School</v>
          </cell>
          <cell r="D27">
            <v>0</v>
          </cell>
          <cell r="E27">
            <v>0</v>
          </cell>
          <cell r="F27">
            <v>559</v>
          </cell>
          <cell r="G27">
            <v>559</v>
          </cell>
        </row>
        <row r="28">
          <cell r="A28" t="str">
            <v>WAB001</v>
          </cell>
          <cell r="B28">
            <v>367001</v>
          </cell>
          <cell r="C28" t="str">
            <v>Edgar P_ Harney Spirit of Excellence Academy</v>
          </cell>
          <cell r="D28">
            <v>0</v>
          </cell>
          <cell r="E28">
            <v>0</v>
          </cell>
          <cell r="F28">
            <v>363</v>
          </cell>
          <cell r="G28">
            <v>363</v>
          </cell>
        </row>
        <row r="29">
          <cell r="A29" t="str">
            <v>WAE001</v>
          </cell>
          <cell r="B29">
            <v>364001</v>
          </cell>
          <cell r="C29" t="str">
            <v>Fannie C_ Williams Charter School</v>
          </cell>
          <cell r="D29">
            <v>0</v>
          </cell>
          <cell r="E29">
            <v>0</v>
          </cell>
          <cell r="F29">
            <v>570</v>
          </cell>
          <cell r="G29">
            <v>570</v>
          </cell>
        </row>
        <row r="30">
          <cell r="A30" t="str">
            <v>WAF001</v>
          </cell>
          <cell r="B30">
            <v>363001</v>
          </cell>
          <cell r="C30" t="str">
            <v>Harriet Tubman Charter School</v>
          </cell>
          <cell r="D30">
            <v>0</v>
          </cell>
          <cell r="E30">
            <v>0</v>
          </cell>
          <cell r="F30">
            <v>532</v>
          </cell>
          <cell r="G30">
            <v>532</v>
          </cell>
        </row>
        <row r="31">
          <cell r="A31" t="str">
            <v>WAH001</v>
          </cell>
          <cell r="B31">
            <v>360001</v>
          </cell>
          <cell r="C31" t="str">
            <v>The NET Charter High School</v>
          </cell>
          <cell r="D31">
            <v>0</v>
          </cell>
          <cell r="E31">
            <v>0</v>
          </cell>
          <cell r="F31">
            <v>163</v>
          </cell>
          <cell r="G31">
            <v>163</v>
          </cell>
        </row>
        <row r="32">
          <cell r="A32" t="str">
            <v>WAI001</v>
          </cell>
          <cell r="B32">
            <v>361001</v>
          </cell>
          <cell r="C32" t="str">
            <v>Crescent Leadership Academy</v>
          </cell>
          <cell r="D32">
            <v>0</v>
          </cell>
          <cell r="E32">
            <v>0</v>
          </cell>
          <cell r="F32">
            <v>108</v>
          </cell>
          <cell r="G32">
            <v>108</v>
          </cell>
        </row>
        <row r="33">
          <cell r="A33" t="str">
            <v>WAM001</v>
          </cell>
          <cell r="B33">
            <v>363002</v>
          </cell>
          <cell r="C33" t="str">
            <v>Paul Habans Charter School</v>
          </cell>
          <cell r="D33">
            <v>0</v>
          </cell>
          <cell r="E33">
            <v>0</v>
          </cell>
          <cell r="F33">
            <v>486</v>
          </cell>
          <cell r="G33">
            <v>486</v>
          </cell>
        </row>
        <row r="34">
          <cell r="A34" t="str">
            <v>WE1001</v>
          </cell>
          <cell r="B34">
            <v>385001</v>
          </cell>
          <cell r="C34" t="str">
            <v>Sylvanie Williams College Prep</v>
          </cell>
          <cell r="D34">
            <v>0</v>
          </cell>
          <cell r="E34">
            <v>0</v>
          </cell>
          <cell r="F34">
            <v>396</v>
          </cell>
          <cell r="G34">
            <v>396</v>
          </cell>
        </row>
        <row r="35">
          <cell r="A35" t="str">
            <v>WE2001</v>
          </cell>
          <cell r="B35">
            <v>385002</v>
          </cell>
          <cell r="C35" t="str">
            <v>Cohen College Prep</v>
          </cell>
          <cell r="D35">
            <v>0</v>
          </cell>
          <cell r="E35">
            <v>0</v>
          </cell>
          <cell r="F35">
            <v>430</v>
          </cell>
          <cell r="G35">
            <v>430</v>
          </cell>
        </row>
        <row r="36">
          <cell r="A36" t="str">
            <v>WE3001</v>
          </cell>
          <cell r="B36">
            <v>385003</v>
          </cell>
          <cell r="C36" t="str">
            <v>Lawrence D_ Crocker College Prep</v>
          </cell>
          <cell r="D36">
            <v>0</v>
          </cell>
          <cell r="E36">
            <v>0</v>
          </cell>
          <cell r="F36">
            <v>455</v>
          </cell>
          <cell r="G36">
            <v>455</v>
          </cell>
        </row>
        <row r="37">
          <cell r="A37" t="str">
            <v>WI1001</v>
          </cell>
          <cell r="B37">
            <v>381001</v>
          </cell>
          <cell r="C37" t="str">
            <v>Akili Academy of New Orleans</v>
          </cell>
          <cell r="D37">
            <v>0</v>
          </cell>
          <cell r="E37">
            <v>0</v>
          </cell>
          <cell r="F37">
            <v>544</v>
          </cell>
          <cell r="G37">
            <v>544</v>
          </cell>
        </row>
        <row r="38">
          <cell r="A38" t="str">
            <v>WJ1001</v>
          </cell>
          <cell r="B38">
            <v>382001</v>
          </cell>
          <cell r="C38" t="str">
            <v>Sci Academy</v>
          </cell>
          <cell r="D38">
            <v>0</v>
          </cell>
          <cell r="E38">
            <v>0</v>
          </cell>
          <cell r="F38">
            <v>493</v>
          </cell>
          <cell r="G38">
            <v>493</v>
          </cell>
        </row>
        <row r="39">
          <cell r="A39" t="str">
            <v>WJ2001</v>
          </cell>
          <cell r="B39">
            <v>382002</v>
          </cell>
          <cell r="C39" t="str">
            <v>G_ W_ Carver Collegiate Academy</v>
          </cell>
          <cell r="D39">
            <v>0</v>
          </cell>
          <cell r="E39">
            <v>0</v>
          </cell>
          <cell r="F39">
            <v>805</v>
          </cell>
          <cell r="G39">
            <v>805</v>
          </cell>
        </row>
        <row r="40">
          <cell r="A40" t="str">
            <v>WJ4001</v>
          </cell>
          <cell r="B40">
            <v>382004</v>
          </cell>
          <cell r="C40" t="str">
            <v>Livingston Collegiate Academy</v>
          </cell>
          <cell r="D40">
            <v>0</v>
          </cell>
          <cell r="E40">
            <v>0</v>
          </cell>
          <cell r="F40">
            <v>0</v>
          </cell>
          <cell r="G40">
            <v>0</v>
          </cell>
        </row>
        <row r="41">
          <cell r="A41" t="str">
            <v>WL1001</v>
          </cell>
          <cell r="B41">
            <v>398004</v>
          </cell>
          <cell r="C41" t="str">
            <v>KIPP Central City Primary</v>
          </cell>
          <cell r="D41">
            <v>0</v>
          </cell>
          <cell r="E41">
            <v>0</v>
          </cell>
          <cell r="F41">
            <v>496</v>
          </cell>
          <cell r="G41">
            <v>496</v>
          </cell>
        </row>
        <row r="42">
          <cell r="A42" t="str">
            <v>WU1001</v>
          </cell>
          <cell r="B42">
            <v>374001</v>
          </cell>
          <cell r="C42" t="str">
            <v>Success Preparatory Academy</v>
          </cell>
          <cell r="D42">
            <v>0</v>
          </cell>
          <cell r="E42">
            <v>0</v>
          </cell>
          <cell r="F42">
            <v>491</v>
          </cell>
          <cell r="G42">
            <v>491</v>
          </cell>
        </row>
        <row r="43">
          <cell r="A43" t="str">
            <v>WV1001</v>
          </cell>
          <cell r="B43">
            <v>373001</v>
          </cell>
          <cell r="C43" t="str">
            <v>Arise Academy</v>
          </cell>
          <cell r="D43">
            <v>0</v>
          </cell>
          <cell r="E43">
            <v>0</v>
          </cell>
          <cell r="F43">
            <v>490</v>
          </cell>
          <cell r="G43">
            <v>490</v>
          </cell>
        </row>
        <row r="44">
          <cell r="A44" t="str">
            <v>WV2001</v>
          </cell>
          <cell r="B44">
            <v>373002</v>
          </cell>
          <cell r="C44" t="str">
            <v>Mildred Osborne Charter School</v>
          </cell>
          <cell r="D44">
            <v>0</v>
          </cell>
          <cell r="E44">
            <v>0</v>
          </cell>
          <cell r="F44">
            <v>518</v>
          </cell>
          <cell r="G44">
            <v>518</v>
          </cell>
        </row>
        <row r="45">
          <cell r="A45" t="str">
            <v>WZ1001</v>
          </cell>
          <cell r="B45">
            <v>369001</v>
          </cell>
          <cell r="C45" t="str">
            <v>ReNEW Cultural Arts Academy at Live Oak Elementary</v>
          </cell>
          <cell r="D45">
            <v>0</v>
          </cell>
          <cell r="E45">
            <v>0</v>
          </cell>
          <cell r="F45">
            <v>632</v>
          </cell>
          <cell r="G45">
            <v>632</v>
          </cell>
        </row>
        <row r="46">
          <cell r="A46" t="str">
            <v>WZ2001</v>
          </cell>
          <cell r="B46">
            <v>369002</v>
          </cell>
          <cell r="C46" t="str">
            <v>ReNEW SciTech Academy at Laurel</v>
          </cell>
          <cell r="D46">
            <v>0</v>
          </cell>
          <cell r="E46">
            <v>0</v>
          </cell>
          <cell r="F46">
            <v>643</v>
          </cell>
          <cell r="G46">
            <v>643</v>
          </cell>
        </row>
        <row r="47">
          <cell r="A47" t="str">
            <v>WZ3001</v>
          </cell>
          <cell r="B47">
            <v>369003</v>
          </cell>
          <cell r="C47" t="str">
            <v>ReNEW Dolores T_ Aaron Elementary</v>
          </cell>
          <cell r="D47">
            <v>0</v>
          </cell>
          <cell r="E47">
            <v>0</v>
          </cell>
          <cell r="F47">
            <v>770</v>
          </cell>
          <cell r="G47">
            <v>770</v>
          </cell>
        </row>
        <row r="48">
          <cell r="A48" t="str">
            <v>WZ5001</v>
          </cell>
          <cell r="B48">
            <v>369005</v>
          </cell>
          <cell r="C48" t="str">
            <v>ReNEW Accelerated High School</v>
          </cell>
          <cell r="D48">
            <v>0</v>
          </cell>
          <cell r="E48">
            <v>0</v>
          </cell>
          <cell r="F48">
            <v>346</v>
          </cell>
          <cell r="G48">
            <v>346</v>
          </cell>
        </row>
        <row r="49">
          <cell r="A49" t="str">
            <v>WZ6001</v>
          </cell>
          <cell r="B49">
            <v>369006</v>
          </cell>
          <cell r="C49" t="str">
            <v>ReNEW Schaumburg Elementary</v>
          </cell>
          <cell r="D49">
            <v>0</v>
          </cell>
          <cell r="E49">
            <v>0</v>
          </cell>
          <cell r="F49">
            <v>816</v>
          </cell>
          <cell r="G49">
            <v>816</v>
          </cell>
        </row>
        <row r="50">
          <cell r="A50" t="str">
            <v>WZ7001</v>
          </cell>
          <cell r="B50">
            <v>369007</v>
          </cell>
          <cell r="C50" t="str">
            <v>ReNEW McDonogh City Park Academy</v>
          </cell>
          <cell r="D50">
            <v>0</v>
          </cell>
          <cell r="E50">
            <v>0</v>
          </cell>
          <cell r="F50">
            <v>681</v>
          </cell>
          <cell r="G50">
            <v>681</v>
          </cell>
        </row>
        <row r="51">
          <cell r="A51" t="str">
            <v>WX1001</v>
          </cell>
          <cell r="B51">
            <v>371001</v>
          </cell>
          <cell r="C51" t="str">
            <v>Linwood Public Charter School</v>
          </cell>
          <cell r="D51">
            <v>641</v>
          </cell>
          <cell r="E51">
            <v>0</v>
          </cell>
          <cell r="F51">
            <v>0</v>
          </cell>
          <cell r="G51">
            <v>641</v>
          </cell>
        </row>
        <row r="52">
          <cell r="A52" t="str">
            <v>W8B001</v>
          </cell>
          <cell r="B52" t="str">
            <v>3AP002</v>
          </cell>
          <cell r="C52" t="str">
            <v>Celerity Crestworth Charter School</v>
          </cell>
          <cell r="D52">
            <v>0</v>
          </cell>
          <cell r="E52">
            <v>209</v>
          </cell>
          <cell r="F52">
            <v>0</v>
          </cell>
          <cell r="G52">
            <v>209</v>
          </cell>
        </row>
        <row r="53">
          <cell r="A53" t="str">
            <v>W9B001</v>
          </cell>
          <cell r="B53" t="str">
            <v>3B9001</v>
          </cell>
          <cell r="C53" t="str">
            <v>Capitol High School</v>
          </cell>
          <cell r="D53">
            <v>0</v>
          </cell>
          <cell r="E53">
            <v>396</v>
          </cell>
          <cell r="F53">
            <v>0</v>
          </cell>
          <cell r="G53">
            <v>396</v>
          </cell>
        </row>
        <row r="54">
          <cell r="A54" t="str">
            <v>WAO001</v>
          </cell>
          <cell r="B54" t="str">
            <v>3AP003</v>
          </cell>
          <cell r="C54" t="str">
            <v>Celerity Dalton Charter School</v>
          </cell>
          <cell r="D54">
            <v>0</v>
          </cell>
          <cell r="E54">
            <v>510</v>
          </cell>
          <cell r="F54">
            <v>0</v>
          </cell>
          <cell r="G54">
            <v>510</v>
          </cell>
        </row>
        <row r="55">
          <cell r="A55" t="str">
            <v>WAP001</v>
          </cell>
          <cell r="B55" t="str">
            <v>3AP001</v>
          </cell>
          <cell r="C55" t="str">
            <v>Celerity Lanier Charter School</v>
          </cell>
          <cell r="D55">
            <v>0</v>
          </cell>
          <cell r="E55">
            <v>418</v>
          </cell>
          <cell r="F55">
            <v>0</v>
          </cell>
          <cell r="G55">
            <v>418</v>
          </cell>
        </row>
        <row r="56">
          <cell r="A56" t="str">
            <v>WAQ001</v>
          </cell>
          <cell r="B56" t="str">
            <v>3AQ001</v>
          </cell>
          <cell r="C56" t="str">
            <v>Baton Rouge University Preparatory Elementary</v>
          </cell>
          <cell r="D56">
            <v>0</v>
          </cell>
          <cell r="E56">
            <v>173</v>
          </cell>
          <cell r="F56">
            <v>0</v>
          </cell>
          <cell r="G56">
            <v>173</v>
          </cell>
        </row>
        <row r="57">
          <cell r="A57" t="str">
            <v>WAV001</v>
          </cell>
          <cell r="B57" t="str">
            <v>WAV001</v>
          </cell>
          <cell r="C57" t="str">
            <v>Democracy Prep</v>
          </cell>
          <cell r="D57">
            <v>0</v>
          </cell>
          <cell r="E57">
            <v>131</v>
          </cell>
          <cell r="F57">
            <v>0</v>
          </cell>
          <cell r="G57">
            <v>131</v>
          </cell>
        </row>
        <row r="58">
          <cell r="A58" t="str">
            <v>WAW001</v>
          </cell>
          <cell r="B58" t="str">
            <v>WAW001</v>
          </cell>
          <cell r="C58" t="str">
            <v>Baton Rouge Bridge Academy</v>
          </cell>
          <cell r="D58">
            <v>0</v>
          </cell>
          <cell r="E58">
            <v>77</v>
          </cell>
          <cell r="F58">
            <v>0</v>
          </cell>
          <cell r="G58">
            <v>77</v>
          </cell>
        </row>
        <row r="59">
          <cell r="A59" t="str">
            <v>WAX001</v>
          </cell>
          <cell r="B59" t="str">
            <v>WAX001</v>
          </cell>
          <cell r="C59" t="str">
            <v>Baton Rouge College Prep</v>
          </cell>
          <cell r="D59">
            <v>0</v>
          </cell>
          <cell r="E59">
            <v>100</v>
          </cell>
          <cell r="F59">
            <v>0</v>
          </cell>
          <cell r="G59">
            <v>100</v>
          </cell>
        </row>
        <row r="60">
          <cell r="A60" t="str">
            <v>WB2001</v>
          </cell>
          <cell r="B60">
            <v>389002</v>
          </cell>
          <cell r="C60" t="str">
            <v>Kenilworth Science and Technology Charter School</v>
          </cell>
          <cell r="D60">
            <v>0</v>
          </cell>
          <cell r="E60">
            <v>524</v>
          </cell>
          <cell r="F60">
            <v>0</v>
          </cell>
          <cell r="G60">
            <v>524</v>
          </cell>
        </row>
      </sheetData>
      <sheetData sheetId="52">
        <row r="40">
          <cell r="M40">
            <v>5264</v>
          </cell>
          <cell r="N40">
            <v>6058</v>
          </cell>
        </row>
      </sheetData>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d-Year Summary"/>
      <sheetName val="October Mid-Year Adj"/>
      <sheetName val="Oct_Legacy Type 2"/>
      <sheetName val="Oct_New Type 2"/>
      <sheetName val="Oct_3B"/>
      <sheetName val="Oct_New Vision"/>
      <sheetName val="Oct_Glencoe"/>
      <sheetName val="Oct_ISL"/>
      <sheetName val="Oct_Avoyelles"/>
      <sheetName val="Oct_Delhi"/>
      <sheetName val="Oct_Belle Chasse"/>
      <sheetName val="Oct_Milestone"/>
      <sheetName val="Oct_MAX"/>
      <sheetName val="Oct_NOCCA"/>
      <sheetName val="Oct_LSMSA"/>
      <sheetName val="Oct_Madison"/>
      <sheetName val="Oct_DArbonne"/>
      <sheetName val="Oct_Intl High"/>
      <sheetName val="Oct_NOMMA"/>
      <sheetName val="Oct_LFNO"/>
      <sheetName val="Oct_L.C. Charter"/>
      <sheetName val="Oct_JS Clark"/>
      <sheetName val="Oct_Southwest"/>
      <sheetName val="Oct_LA Key"/>
      <sheetName val="Oct_Jeff Chamber"/>
      <sheetName val="Oct_Tallulah"/>
      <sheetName val="Oct_Northshore"/>
      <sheetName val="Oct_BR Charter"/>
      <sheetName val="Oct_Delta"/>
      <sheetName val="Oct_Impact"/>
      <sheetName val="Oct_Vision"/>
      <sheetName val="Oct_Advantage"/>
      <sheetName val="Oct_Iberville"/>
      <sheetName val="Oct_LC Col Prep"/>
      <sheetName val="Oct_Northeast"/>
      <sheetName val="Oct_Acadiana Ren"/>
      <sheetName val="Oct_Laf Ren"/>
      <sheetName val="Oct_Willow"/>
      <sheetName val="Oct_Tangi"/>
      <sheetName val="Oct_GEO"/>
      <sheetName val="Oct_Lincoln"/>
      <sheetName val="Oct_Laurel"/>
      <sheetName val="Oct_Apex"/>
      <sheetName val="Oct_Smothers"/>
      <sheetName val="Oct_Greater"/>
      <sheetName val="Oct_LAVCA"/>
      <sheetName val="Oct_LA Conn"/>
      <sheetName val="February Mid-Year Adj"/>
      <sheetName val="Feb_Legacy Type 2"/>
      <sheetName val="Feb_New Type 2"/>
      <sheetName val="Feb_3B"/>
      <sheetName val="Feb_New Vision"/>
      <sheetName val="Feb_Glencoe"/>
      <sheetName val="Feb_ISL"/>
      <sheetName val="Feb_Avoyelles"/>
      <sheetName val="Feb_Delhi"/>
      <sheetName val="Feb_Belle Chasse"/>
      <sheetName val="Feb_Milestone"/>
      <sheetName val="Feb_MAX"/>
      <sheetName val="Feb_NOCCA"/>
      <sheetName val="Feb_LSMSA"/>
      <sheetName val="Feb_Madison"/>
      <sheetName val="Feb_DArbonne"/>
      <sheetName val="Feb_Intl High"/>
      <sheetName val="Feb_NOMMA"/>
      <sheetName val="Feb_LFNO"/>
      <sheetName val="Feb_L.C. Charter"/>
      <sheetName val="Feb_JS Clark"/>
      <sheetName val="Feb_Southwest"/>
      <sheetName val="Feb_LA Key"/>
      <sheetName val="Feb_Jeff Chamber"/>
      <sheetName val="Feb_Tallulah"/>
      <sheetName val="Feb_Northshore"/>
      <sheetName val="Feb_BR Charter"/>
      <sheetName val="Feb_Delta"/>
      <sheetName val="Feb_Impact"/>
      <sheetName val="Feb_Vision"/>
      <sheetName val="Feb_Advantage"/>
      <sheetName val="Feb_Iberville"/>
      <sheetName val="Feb_LC Col Prep"/>
      <sheetName val="Feb_Northeast"/>
      <sheetName val="Feb_Acadiana Ren"/>
      <sheetName val="Feb_Laf Ren"/>
      <sheetName val="Feb_Willow"/>
      <sheetName val="Feb_Tangi"/>
      <sheetName val="Feb_GEO"/>
      <sheetName val="Feb_Lincoln"/>
      <sheetName val="Feb_Laurel"/>
      <sheetName val="Feb_Apex"/>
      <sheetName val="Feb_Smothers"/>
      <sheetName val="Feb_Greater"/>
      <sheetName val="Feb_LAVCA"/>
      <sheetName val="Feb_LA Conn"/>
      <sheetName val="Source Data"/>
      <sheetName val="Cont PrYr Pay Raise"/>
    </sheetNames>
    <sheetDataSet>
      <sheetData sheetId="0" refreshError="1"/>
      <sheetData sheetId="1">
        <row r="3">
          <cell r="J3">
            <v>43552</v>
          </cell>
        </row>
        <row r="124">
          <cell r="A124" t="str">
            <v>W12001</v>
          </cell>
          <cell r="B124">
            <v>300001</v>
          </cell>
          <cell r="C124" t="str">
            <v xml:space="preserve">Pierre A. Capdau Learning Acdmy </v>
          </cell>
          <cell r="D124">
            <v>411</v>
          </cell>
          <cell r="E124">
            <v>352</v>
          </cell>
          <cell r="F124">
            <v>-59</v>
          </cell>
          <cell r="G124">
            <v>0</v>
          </cell>
          <cell r="H124">
            <v>-59</v>
          </cell>
          <cell r="I124">
            <v>0</v>
          </cell>
          <cell r="J124">
            <v>-248228</v>
          </cell>
        </row>
        <row r="125">
          <cell r="A125" t="str">
            <v>W13001</v>
          </cell>
          <cell r="B125">
            <v>300003</v>
          </cell>
          <cell r="C125" t="str">
            <v xml:space="preserve">Lake Area New Tech Early College </v>
          </cell>
          <cell r="D125">
            <v>776</v>
          </cell>
          <cell r="E125">
            <v>775</v>
          </cell>
          <cell r="F125">
            <v>-1</v>
          </cell>
          <cell r="G125">
            <v>0</v>
          </cell>
          <cell r="H125">
            <v>-1</v>
          </cell>
          <cell r="I125">
            <v>0</v>
          </cell>
          <cell r="J125">
            <v>38369</v>
          </cell>
        </row>
        <row r="126">
          <cell r="A126" t="str">
            <v>W31001</v>
          </cell>
          <cell r="B126" t="str">
            <v>W31001</v>
          </cell>
          <cell r="C126" t="str">
            <v>Dr. Martin Luther King Jr Charter for Sci &amp; Tech</v>
          </cell>
          <cell r="D126">
            <v>743</v>
          </cell>
          <cell r="E126">
            <v>986</v>
          </cell>
          <cell r="F126">
            <v>243</v>
          </cell>
          <cell r="G126">
            <v>243</v>
          </cell>
          <cell r="H126">
            <v>0</v>
          </cell>
          <cell r="I126">
            <v>0</v>
          </cell>
          <cell r="J126">
            <v>1029122</v>
          </cell>
        </row>
        <row r="127">
          <cell r="A127" t="str">
            <v>W5A001</v>
          </cell>
          <cell r="B127" t="str">
            <v>3A5001</v>
          </cell>
          <cell r="C127" t="str">
            <v xml:space="preserve">Mary D. Coghill Accelerated </v>
          </cell>
          <cell r="D127">
            <v>627</v>
          </cell>
          <cell r="E127">
            <v>610</v>
          </cell>
          <cell r="F127">
            <v>-17</v>
          </cell>
          <cell r="G127">
            <v>0</v>
          </cell>
          <cell r="H127">
            <v>-17</v>
          </cell>
          <cell r="I127">
            <v>0</v>
          </cell>
          <cell r="J127">
            <v>-14563</v>
          </cell>
        </row>
        <row r="128">
          <cell r="A128" t="str">
            <v>W84001</v>
          </cell>
          <cell r="B128">
            <v>398005</v>
          </cell>
          <cell r="C128" t="str">
            <v xml:space="preserve">KIPP Renaissance High </v>
          </cell>
          <cell r="D128">
            <v>465</v>
          </cell>
          <cell r="E128">
            <v>490</v>
          </cell>
          <cell r="F128">
            <v>25</v>
          </cell>
          <cell r="G128">
            <v>25</v>
          </cell>
          <cell r="H128">
            <v>0</v>
          </cell>
          <cell r="I128">
            <v>0</v>
          </cell>
          <cell r="J128">
            <v>65574</v>
          </cell>
        </row>
        <row r="129">
          <cell r="A129">
            <v>0</v>
          </cell>
          <cell r="B129">
            <v>0</v>
          </cell>
          <cell r="C129" t="str">
            <v>Total Type 3B Charter Schools</v>
          </cell>
          <cell r="D129">
            <v>3022</v>
          </cell>
          <cell r="E129">
            <v>3213</v>
          </cell>
          <cell r="F129">
            <v>191</v>
          </cell>
          <cell r="G129">
            <v>268</v>
          </cell>
          <cell r="H129">
            <v>-77</v>
          </cell>
          <cell r="I129">
            <v>0</v>
          </cell>
          <cell r="J129">
            <v>870274</v>
          </cell>
        </row>
        <row r="130">
          <cell r="A130">
            <v>0</v>
          </cell>
          <cell r="B130">
            <v>0</v>
          </cell>
          <cell r="C130">
            <v>0</v>
          </cell>
          <cell r="D130">
            <v>0</v>
          </cell>
          <cell r="E130">
            <v>0</v>
          </cell>
          <cell r="F130">
            <v>0</v>
          </cell>
          <cell r="G130">
            <v>0</v>
          </cell>
          <cell r="H130">
            <v>0</v>
          </cell>
          <cell r="I130">
            <v>0</v>
          </cell>
          <cell r="J130">
            <v>0</v>
          </cell>
        </row>
        <row r="131">
          <cell r="A131" t="str">
            <v>WX1001</v>
          </cell>
          <cell r="B131">
            <v>371001</v>
          </cell>
          <cell r="C131" t="str">
            <v>Linwood Public Charter</v>
          </cell>
          <cell r="D131">
            <v>641</v>
          </cell>
          <cell r="E131">
            <v>701</v>
          </cell>
          <cell r="F131">
            <v>60</v>
          </cell>
          <cell r="G131">
            <v>60</v>
          </cell>
          <cell r="H131">
            <v>0</v>
          </cell>
          <cell r="I131">
            <v>5368.0291579235927</v>
          </cell>
          <cell r="J131">
            <v>322082</v>
          </cell>
        </row>
        <row r="132">
          <cell r="A132" t="str">
            <v>W8B001</v>
          </cell>
          <cell r="B132" t="str">
            <v>3AP002</v>
          </cell>
          <cell r="C132" t="str">
            <v>Celerity Crestworth Charter School</v>
          </cell>
          <cell r="D132">
            <v>209</v>
          </cell>
          <cell r="E132">
            <v>155</v>
          </cell>
          <cell r="F132">
            <v>-54</v>
          </cell>
          <cell r="G132">
            <v>0</v>
          </cell>
          <cell r="H132">
            <v>-54</v>
          </cell>
          <cell r="I132">
            <v>4223.3888979601616</v>
          </cell>
          <cell r="J132">
            <v>-228063</v>
          </cell>
        </row>
        <row r="133">
          <cell r="A133" t="str">
            <v>W9B001</v>
          </cell>
          <cell r="B133" t="str">
            <v>3B9001</v>
          </cell>
          <cell r="C133" t="str">
            <v>Capitol High School</v>
          </cell>
          <cell r="D133">
            <v>396</v>
          </cell>
          <cell r="E133">
            <v>410</v>
          </cell>
          <cell r="F133">
            <v>14</v>
          </cell>
          <cell r="G133">
            <v>14</v>
          </cell>
          <cell r="H133">
            <v>0</v>
          </cell>
          <cell r="I133">
            <v>4223.3888979601616</v>
          </cell>
          <cell r="J133">
            <v>59127</v>
          </cell>
        </row>
        <row r="134">
          <cell r="A134" t="str">
            <v>WAO001</v>
          </cell>
          <cell r="B134" t="str">
            <v>3AP003</v>
          </cell>
          <cell r="C134" t="str">
            <v>Celerity Dalton Charter School</v>
          </cell>
          <cell r="D134">
            <v>510</v>
          </cell>
          <cell r="E134">
            <v>442</v>
          </cell>
          <cell r="F134">
            <v>-68</v>
          </cell>
          <cell r="G134">
            <v>0</v>
          </cell>
          <cell r="H134">
            <v>-68</v>
          </cell>
          <cell r="I134">
            <v>4223.3888979601616</v>
          </cell>
          <cell r="J134">
            <v>-287190</v>
          </cell>
        </row>
        <row r="135">
          <cell r="A135" t="str">
            <v>WAP001</v>
          </cell>
          <cell r="B135" t="str">
            <v>3AP001</v>
          </cell>
          <cell r="C135" t="str">
            <v>Celerity Lanier Charter School</v>
          </cell>
          <cell r="D135">
            <v>418</v>
          </cell>
          <cell r="E135">
            <v>359</v>
          </cell>
          <cell r="F135">
            <v>-59</v>
          </cell>
          <cell r="G135">
            <v>0</v>
          </cell>
          <cell r="H135">
            <v>-59</v>
          </cell>
          <cell r="I135">
            <v>4223.3888979601616</v>
          </cell>
          <cell r="J135">
            <v>-249180</v>
          </cell>
        </row>
        <row r="136">
          <cell r="A136" t="str">
            <v>WAQ001</v>
          </cell>
          <cell r="B136" t="str">
            <v>3AQ001</v>
          </cell>
          <cell r="C136" t="str">
            <v>Baton Rouge University Prep</v>
          </cell>
          <cell r="D136">
            <v>173</v>
          </cell>
          <cell r="E136">
            <v>252</v>
          </cell>
          <cell r="F136">
            <v>79</v>
          </cell>
          <cell r="G136">
            <v>79</v>
          </cell>
          <cell r="H136">
            <v>0</v>
          </cell>
          <cell r="I136">
            <v>4223.3888979601616</v>
          </cell>
          <cell r="J136">
            <v>333648</v>
          </cell>
        </row>
        <row r="137">
          <cell r="A137" t="str">
            <v>WAV001</v>
          </cell>
          <cell r="B137" t="str">
            <v>WAV001</v>
          </cell>
          <cell r="C137" t="str">
            <v>Democracy Prep</v>
          </cell>
          <cell r="D137">
            <v>131</v>
          </cell>
          <cell r="E137">
            <v>276</v>
          </cell>
          <cell r="F137">
            <v>145</v>
          </cell>
          <cell r="G137">
            <v>145</v>
          </cell>
          <cell r="H137">
            <v>0</v>
          </cell>
          <cell r="I137">
            <v>4223.3888979601616</v>
          </cell>
          <cell r="J137">
            <v>612391</v>
          </cell>
        </row>
        <row r="138">
          <cell r="A138" t="str">
            <v>WAW001</v>
          </cell>
          <cell r="B138" t="str">
            <v>WAW001</v>
          </cell>
          <cell r="C138" t="str">
            <v>Baton Rouge Bridge Academy</v>
          </cell>
          <cell r="D138">
            <v>77</v>
          </cell>
          <cell r="E138">
            <v>144</v>
          </cell>
          <cell r="F138">
            <v>67</v>
          </cell>
          <cell r="G138">
            <v>67</v>
          </cell>
          <cell r="H138">
            <v>0</v>
          </cell>
          <cell r="I138">
            <v>4223.3888979601616</v>
          </cell>
          <cell r="J138">
            <v>282967</v>
          </cell>
        </row>
        <row r="139">
          <cell r="A139" t="str">
            <v>WAX001</v>
          </cell>
          <cell r="B139" t="str">
            <v>WAX001</v>
          </cell>
          <cell r="C139" t="str">
            <v>Baton Rouge College Prep</v>
          </cell>
          <cell r="D139">
            <v>100</v>
          </cell>
          <cell r="E139">
            <v>167</v>
          </cell>
          <cell r="F139">
            <v>67</v>
          </cell>
          <cell r="G139">
            <v>67</v>
          </cell>
          <cell r="H139">
            <v>0</v>
          </cell>
          <cell r="I139">
            <v>4223.3888979601616</v>
          </cell>
          <cell r="J139">
            <v>282967</v>
          </cell>
        </row>
        <row r="140">
          <cell r="A140" t="str">
            <v>WB2001</v>
          </cell>
          <cell r="B140">
            <v>389002</v>
          </cell>
          <cell r="C140" t="str">
            <v>Kenilworth Science and Tech</v>
          </cell>
          <cell r="D140">
            <v>524</v>
          </cell>
          <cell r="E140">
            <v>576</v>
          </cell>
          <cell r="F140">
            <v>52</v>
          </cell>
          <cell r="G140">
            <v>52</v>
          </cell>
          <cell r="H140">
            <v>0</v>
          </cell>
          <cell r="I140">
            <v>4223.3888979601616</v>
          </cell>
          <cell r="J140">
            <v>219616</v>
          </cell>
        </row>
        <row r="141">
          <cell r="A141">
            <v>0</v>
          </cell>
          <cell r="B141">
            <v>0</v>
          </cell>
          <cell r="C141" t="str">
            <v>Total Type 5 Charters - LA</v>
          </cell>
          <cell r="D141">
            <v>3179</v>
          </cell>
          <cell r="E141">
            <v>3482</v>
          </cell>
          <cell r="F141">
            <v>303</v>
          </cell>
          <cell r="G141">
            <v>484</v>
          </cell>
          <cell r="H141">
            <v>-181</v>
          </cell>
          <cell r="I141">
            <v>0</v>
          </cell>
          <cell r="J141">
            <v>1348365</v>
          </cell>
        </row>
        <row r="142">
          <cell r="A142">
            <v>0</v>
          </cell>
          <cell r="B142">
            <v>0</v>
          </cell>
          <cell r="C142">
            <v>0</v>
          </cell>
          <cell r="D142">
            <v>0</v>
          </cell>
          <cell r="E142">
            <v>0</v>
          </cell>
          <cell r="F142">
            <v>0</v>
          </cell>
          <cell r="G142">
            <v>0</v>
          </cell>
          <cell r="H142">
            <v>0</v>
          </cell>
          <cell r="I142">
            <v>0</v>
          </cell>
          <cell r="J142">
            <v>0</v>
          </cell>
        </row>
        <row r="143">
          <cell r="A143" t="str">
            <v>W11001</v>
          </cell>
          <cell r="B143">
            <v>300002</v>
          </cell>
          <cell r="C143" t="str">
            <v xml:space="preserve">Medard H. Nelson Elem </v>
          </cell>
          <cell r="D143">
            <v>475</v>
          </cell>
          <cell r="E143">
            <v>420</v>
          </cell>
          <cell r="F143">
            <v>-55</v>
          </cell>
          <cell r="G143">
            <v>0</v>
          </cell>
          <cell r="H143">
            <v>-55</v>
          </cell>
          <cell r="I143">
            <v>4373.1827130639012</v>
          </cell>
          <cell r="J143">
            <v>-240525</v>
          </cell>
        </row>
        <row r="144">
          <cell r="A144" t="str">
            <v>W14001</v>
          </cell>
          <cell r="B144">
            <v>300004</v>
          </cell>
          <cell r="C144" t="str">
            <v xml:space="preserve">Gentilly Terrace Elem </v>
          </cell>
          <cell r="D144">
            <v>443</v>
          </cell>
          <cell r="E144">
            <v>432</v>
          </cell>
          <cell r="F144">
            <v>-11</v>
          </cell>
          <cell r="G144">
            <v>0</v>
          </cell>
          <cell r="H144">
            <v>-11</v>
          </cell>
          <cell r="I144">
            <v>4388.5467681765331</v>
          </cell>
          <cell r="J144">
            <v>-48274</v>
          </cell>
        </row>
        <row r="145">
          <cell r="A145" t="str">
            <v>W21001</v>
          </cell>
          <cell r="B145">
            <v>390001</v>
          </cell>
          <cell r="C145" t="str">
            <v xml:space="preserve">James M. Singleton Charter </v>
          </cell>
          <cell r="D145">
            <v>431</v>
          </cell>
          <cell r="E145">
            <v>374</v>
          </cell>
          <cell r="F145">
            <v>-57</v>
          </cell>
          <cell r="G145">
            <v>0</v>
          </cell>
          <cell r="H145">
            <v>-57</v>
          </cell>
          <cell r="I145">
            <v>4293.0655551874679</v>
          </cell>
          <cell r="J145">
            <v>-244705</v>
          </cell>
        </row>
        <row r="146">
          <cell r="A146" t="str">
            <v>W32001</v>
          </cell>
          <cell r="B146" t="str">
            <v>W32001</v>
          </cell>
          <cell r="C146" t="str">
            <v xml:space="preserve">Joseph A. Craig </v>
          </cell>
          <cell r="D146">
            <v>320</v>
          </cell>
          <cell r="E146">
            <v>276</v>
          </cell>
          <cell r="F146">
            <v>-44</v>
          </cell>
          <cell r="G146">
            <v>0</v>
          </cell>
          <cell r="H146">
            <v>-44</v>
          </cell>
          <cell r="I146">
            <v>4388.5467681765331</v>
          </cell>
          <cell r="J146">
            <v>-193096</v>
          </cell>
        </row>
        <row r="147">
          <cell r="A147" t="str">
            <v>W51001</v>
          </cell>
          <cell r="B147">
            <v>393001</v>
          </cell>
          <cell r="C147" t="str">
            <v xml:space="preserve">Lafayette Academy </v>
          </cell>
          <cell r="D147">
            <v>864</v>
          </cell>
          <cell r="E147">
            <v>964</v>
          </cell>
          <cell r="F147">
            <v>100</v>
          </cell>
          <cell r="G147">
            <v>100</v>
          </cell>
          <cell r="H147">
            <v>0</v>
          </cell>
          <cell r="I147">
            <v>4419.4166496061607</v>
          </cell>
          <cell r="J147">
            <v>441942</v>
          </cell>
        </row>
        <row r="148">
          <cell r="A148" t="str">
            <v>W52001</v>
          </cell>
          <cell r="B148">
            <v>393002</v>
          </cell>
          <cell r="C148" t="str">
            <v xml:space="preserve">Esperanza Charter </v>
          </cell>
          <cell r="D148">
            <v>518</v>
          </cell>
          <cell r="E148">
            <v>518</v>
          </cell>
          <cell r="F148">
            <v>0</v>
          </cell>
          <cell r="G148">
            <v>0</v>
          </cell>
          <cell r="H148">
            <v>0</v>
          </cell>
          <cell r="I148">
            <v>4285.4038616682346</v>
          </cell>
          <cell r="J148">
            <v>0</v>
          </cell>
        </row>
        <row r="149">
          <cell r="A149" t="str">
            <v>W53001</v>
          </cell>
          <cell r="B149">
            <v>393003</v>
          </cell>
          <cell r="C149" t="str">
            <v xml:space="preserve">McDonogh #42 Elem Charter </v>
          </cell>
          <cell r="D149">
            <v>464</v>
          </cell>
          <cell r="E149">
            <v>464</v>
          </cell>
          <cell r="F149">
            <v>0</v>
          </cell>
          <cell r="G149">
            <v>0</v>
          </cell>
          <cell r="H149">
            <v>0</v>
          </cell>
          <cell r="I149">
            <v>4388.5467681765331</v>
          </cell>
          <cell r="J149">
            <v>0</v>
          </cell>
        </row>
        <row r="150">
          <cell r="A150" t="str">
            <v>W62001</v>
          </cell>
          <cell r="B150">
            <v>395005</v>
          </cell>
          <cell r="C150" t="str">
            <v xml:space="preserve">LB Landry-OP Walker College &amp; Career Prep </v>
          </cell>
          <cell r="D150">
            <v>1245</v>
          </cell>
          <cell r="E150">
            <v>1203</v>
          </cell>
          <cell r="F150">
            <v>-42</v>
          </cell>
          <cell r="G150">
            <v>0</v>
          </cell>
          <cell r="H150">
            <v>-42</v>
          </cell>
          <cell r="I150">
            <v>4234.5684966408489</v>
          </cell>
          <cell r="J150">
            <v>-177852</v>
          </cell>
        </row>
        <row r="151">
          <cell r="A151" t="str">
            <v>W63001</v>
          </cell>
          <cell r="B151">
            <v>395004</v>
          </cell>
          <cell r="C151" t="str">
            <v xml:space="preserve">McDonogh #32 Elem </v>
          </cell>
          <cell r="D151">
            <v>587</v>
          </cell>
          <cell r="E151">
            <v>464</v>
          </cell>
          <cell r="F151">
            <v>-123</v>
          </cell>
          <cell r="G151">
            <v>0</v>
          </cell>
          <cell r="H151">
            <v>-123</v>
          </cell>
          <cell r="I151">
            <v>4645.9830458360457</v>
          </cell>
          <cell r="J151">
            <v>-571456</v>
          </cell>
        </row>
        <row r="152">
          <cell r="A152" t="str">
            <v>W64001</v>
          </cell>
          <cell r="B152">
            <v>395003</v>
          </cell>
          <cell r="C152" t="str">
            <v xml:space="preserve">William J. Fischer </v>
          </cell>
          <cell r="D152">
            <v>531</v>
          </cell>
          <cell r="E152">
            <v>430</v>
          </cell>
          <cell r="F152">
            <v>-101</v>
          </cell>
          <cell r="G152">
            <v>0</v>
          </cell>
          <cell r="H152">
            <v>-101</v>
          </cell>
          <cell r="I152">
            <v>4403.8719635529296</v>
          </cell>
          <cell r="J152">
            <v>-444791</v>
          </cell>
        </row>
        <row r="153">
          <cell r="A153" t="str">
            <v>W65001</v>
          </cell>
          <cell r="B153">
            <v>395002</v>
          </cell>
          <cell r="C153" t="str">
            <v xml:space="preserve">Dwight D. Eisenhower </v>
          </cell>
          <cell r="D153">
            <v>732</v>
          </cell>
          <cell r="E153">
            <v>741</v>
          </cell>
          <cell r="F153">
            <v>9</v>
          </cell>
          <cell r="G153">
            <v>9</v>
          </cell>
          <cell r="H153">
            <v>0</v>
          </cell>
          <cell r="I153">
            <v>4329.4356167440556</v>
          </cell>
          <cell r="J153">
            <v>38965</v>
          </cell>
        </row>
        <row r="154">
          <cell r="A154" t="str">
            <v>W66001</v>
          </cell>
          <cell r="B154">
            <v>395001</v>
          </cell>
          <cell r="C154" t="str">
            <v xml:space="preserve">Martin Behrman </v>
          </cell>
          <cell r="D154">
            <v>676</v>
          </cell>
          <cell r="E154">
            <v>698</v>
          </cell>
          <cell r="F154">
            <v>22</v>
          </cell>
          <cell r="G154">
            <v>22</v>
          </cell>
          <cell r="H154">
            <v>0</v>
          </cell>
          <cell r="I154">
            <v>4320.8951474078131</v>
          </cell>
          <cell r="J154">
            <v>95060</v>
          </cell>
        </row>
        <row r="155">
          <cell r="A155" t="str">
            <v>W67001</v>
          </cell>
          <cell r="B155">
            <v>395007</v>
          </cell>
          <cell r="C155" t="str">
            <v xml:space="preserve">Algiers Technology Acdmy </v>
          </cell>
          <cell r="D155">
            <v>241</v>
          </cell>
          <cell r="E155">
            <v>200</v>
          </cell>
          <cell r="F155">
            <v>-41</v>
          </cell>
          <cell r="G155">
            <v>0</v>
          </cell>
          <cell r="H155">
            <v>-41</v>
          </cell>
          <cell r="I155">
            <v>4550.209867149757</v>
          </cell>
          <cell r="J155">
            <v>-186559</v>
          </cell>
        </row>
        <row r="156">
          <cell r="A156" t="str">
            <v>W71001</v>
          </cell>
          <cell r="B156">
            <v>397001</v>
          </cell>
          <cell r="C156" t="str">
            <v xml:space="preserve">Sophie B. Wright Learning Acdmy </v>
          </cell>
          <cell r="D156">
            <v>424</v>
          </cell>
          <cell r="E156">
            <v>465</v>
          </cell>
          <cell r="F156">
            <v>41</v>
          </cell>
          <cell r="G156">
            <v>41</v>
          </cell>
          <cell r="H156">
            <v>0</v>
          </cell>
          <cell r="I156">
            <v>4384.2368447405743</v>
          </cell>
          <cell r="J156">
            <v>179754</v>
          </cell>
        </row>
        <row r="157">
          <cell r="A157" t="str">
            <v>W81001</v>
          </cell>
          <cell r="B157">
            <v>398002</v>
          </cell>
          <cell r="C157" t="str">
            <v xml:space="preserve">KIPP McDonogh 15 Sch. for the Creative Arts </v>
          </cell>
          <cell r="D157">
            <v>912</v>
          </cell>
          <cell r="E157">
            <v>792</v>
          </cell>
          <cell r="F157">
            <v>-120</v>
          </cell>
          <cell r="G157">
            <v>0</v>
          </cell>
          <cell r="H157">
            <v>-120</v>
          </cell>
          <cell r="I157">
            <v>4367.3057084987686</v>
          </cell>
          <cell r="J157">
            <v>-524077</v>
          </cell>
        </row>
        <row r="158">
          <cell r="A158" t="str">
            <v>W82001</v>
          </cell>
          <cell r="B158">
            <v>398001</v>
          </cell>
          <cell r="C158" t="str">
            <v xml:space="preserve">KIPP Believe College Prep </v>
          </cell>
          <cell r="D158">
            <v>883</v>
          </cell>
          <cell r="E158">
            <v>866</v>
          </cell>
          <cell r="F158">
            <v>-17</v>
          </cell>
          <cell r="G158">
            <v>0</v>
          </cell>
          <cell r="H158">
            <v>-17</v>
          </cell>
          <cell r="I158">
            <v>4286.4609949012565</v>
          </cell>
          <cell r="J158">
            <v>-72870</v>
          </cell>
        </row>
        <row r="159">
          <cell r="A159" t="str">
            <v>W83001</v>
          </cell>
          <cell r="B159">
            <v>398003</v>
          </cell>
          <cell r="C159" t="str">
            <v xml:space="preserve">KIPP Central City Acdmy </v>
          </cell>
          <cell r="D159">
            <v>425</v>
          </cell>
          <cell r="E159">
            <v>424</v>
          </cell>
          <cell r="F159">
            <v>-1</v>
          </cell>
          <cell r="G159">
            <v>0</v>
          </cell>
          <cell r="H159">
            <v>-1</v>
          </cell>
          <cell r="I159">
            <v>4235.0442488524459</v>
          </cell>
          <cell r="J159">
            <v>-4235</v>
          </cell>
        </row>
        <row r="160">
          <cell r="A160" t="str">
            <v>W85001</v>
          </cell>
          <cell r="B160">
            <v>398006</v>
          </cell>
          <cell r="C160" t="str">
            <v xml:space="preserve">KIPP N.O. Leadership Acdmy </v>
          </cell>
          <cell r="D160">
            <v>868</v>
          </cell>
          <cell r="E160">
            <v>843</v>
          </cell>
          <cell r="F160">
            <v>-25</v>
          </cell>
          <cell r="G160">
            <v>0</v>
          </cell>
          <cell r="H160">
            <v>-25</v>
          </cell>
          <cell r="I160">
            <v>4388.5467681765331</v>
          </cell>
          <cell r="J160">
            <v>-109714</v>
          </cell>
        </row>
        <row r="161">
          <cell r="A161" t="str">
            <v>W86001</v>
          </cell>
          <cell r="B161">
            <v>398007</v>
          </cell>
          <cell r="C161" t="str">
            <v xml:space="preserve">KIPP East </v>
          </cell>
          <cell r="D161">
            <v>158</v>
          </cell>
          <cell r="E161">
            <v>239</v>
          </cell>
          <cell r="F161">
            <v>81</v>
          </cell>
          <cell r="G161">
            <v>81</v>
          </cell>
          <cell r="H161">
            <v>0</v>
          </cell>
          <cell r="I161">
            <v>4388.5467681765331</v>
          </cell>
          <cell r="J161">
            <v>355472</v>
          </cell>
        </row>
        <row r="162">
          <cell r="A162" t="str">
            <v>W91001</v>
          </cell>
          <cell r="B162">
            <v>399001</v>
          </cell>
          <cell r="C162" t="str">
            <v xml:space="preserve">S.J. Green Charter </v>
          </cell>
          <cell r="D162">
            <v>509</v>
          </cell>
          <cell r="E162">
            <v>470</v>
          </cell>
          <cell r="F162">
            <v>-39</v>
          </cell>
          <cell r="G162">
            <v>0</v>
          </cell>
          <cell r="H162">
            <v>-39</v>
          </cell>
          <cell r="I162">
            <v>4395.3638279597235</v>
          </cell>
          <cell r="J162">
            <v>-171419</v>
          </cell>
        </row>
        <row r="163">
          <cell r="A163" t="str">
            <v>W92001</v>
          </cell>
          <cell r="B163">
            <v>399002</v>
          </cell>
          <cell r="C163" t="str">
            <v xml:space="preserve">Arthur Ashe Charter </v>
          </cell>
          <cell r="D163">
            <v>696</v>
          </cell>
          <cell r="E163">
            <v>751</v>
          </cell>
          <cell r="F163">
            <v>55</v>
          </cell>
          <cell r="G163">
            <v>55</v>
          </cell>
          <cell r="H163">
            <v>0</v>
          </cell>
          <cell r="I163">
            <v>4446.4847357319741</v>
          </cell>
          <cell r="J163">
            <v>244557</v>
          </cell>
        </row>
        <row r="164">
          <cell r="A164" t="str">
            <v>W93001</v>
          </cell>
          <cell r="B164">
            <v>399003</v>
          </cell>
          <cell r="C164" t="str">
            <v xml:space="preserve">Joseph Clark High </v>
          </cell>
          <cell r="D164">
            <v>371</v>
          </cell>
          <cell r="E164">
            <v>213</v>
          </cell>
          <cell r="F164">
            <v>-158</v>
          </cell>
          <cell r="G164">
            <v>0</v>
          </cell>
          <cell r="H164">
            <v>-158</v>
          </cell>
          <cell r="I164">
            <v>4388.5467681765331</v>
          </cell>
          <cell r="J164">
            <v>-693390</v>
          </cell>
        </row>
        <row r="165">
          <cell r="A165" t="str">
            <v>W94001</v>
          </cell>
          <cell r="B165">
            <v>399004</v>
          </cell>
          <cell r="C165" t="str">
            <v>Phillis Wheatley Community School</v>
          </cell>
          <cell r="D165">
            <v>659</v>
          </cell>
          <cell r="E165">
            <v>691</v>
          </cell>
          <cell r="F165">
            <v>32</v>
          </cell>
          <cell r="G165">
            <v>32</v>
          </cell>
          <cell r="H165">
            <v>0</v>
          </cell>
          <cell r="I165">
            <v>4388.5467681765331</v>
          </cell>
          <cell r="J165">
            <v>140433</v>
          </cell>
        </row>
        <row r="166">
          <cell r="A166" t="str">
            <v>W95001</v>
          </cell>
          <cell r="B166">
            <v>399005</v>
          </cell>
          <cell r="C166" t="str">
            <v xml:space="preserve">Langston Hughes Acdmy </v>
          </cell>
          <cell r="D166">
            <v>783</v>
          </cell>
          <cell r="E166">
            <v>763</v>
          </cell>
          <cell r="F166">
            <v>-20</v>
          </cell>
          <cell r="G166">
            <v>0</v>
          </cell>
          <cell r="H166">
            <v>-20</v>
          </cell>
          <cell r="I166">
            <v>4388.5467681765331</v>
          </cell>
          <cell r="J166">
            <v>-87771</v>
          </cell>
        </row>
        <row r="167">
          <cell r="A167" t="str">
            <v>WAA001</v>
          </cell>
          <cell r="B167">
            <v>368001</v>
          </cell>
          <cell r="C167" t="str">
            <v xml:space="preserve">Morris Jeff Community School </v>
          </cell>
          <cell r="D167">
            <v>559</v>
          </cell>
          <cell r="E167">
            <v>680</v>
          </cell>
          <cell r="F167">
            <v>121</v>
          </cell>
          <cell r="G167">
            <v>121</v>
          </cell>
          <cell r="H167">
            <v>0</v>
          </cell>
          <cell r="I167">
            <v>4388.5467681765331</v>
          </cell>
          <cell r="J167">
            <v>531014</v>
          </cell>
        </row>
        <row r="168">
          <cell r="A168" t="str">
            <v>WAB001</v>
          </cell>
          <cell r="B168">
            <v>367001</v>
          </cell>
          <cell r="C168" t="str">
            <v xml:space="preserve">Edgar P. Harney Spirit of Excellence Acdmy </v>
          </cell>
          <cell r="D168">
            <v>363</v>
          </cell>
          <cell r="E168">
            <v>317</v>
          </cell>
          <cell r="F168">
            <v>-46</v>
          </cell>
          <cell r="G168">
            <v>0</v>
          </cell>
          <cell r="H168">
            <v>-46</v>
          </cell>
          <cell r="I168">
            <v>4388.5467681765331</v>
          </cell>
          <cell r="J168">
            <v>-201873</v>
          </cell>
        </row>
        <row r="169">
          <cell r="A169" t="str">
            <v>WAE001</v>
          </cell>
          <cell r="B169">
            <v>364001</v>
          </cell>
          <cell r="C169" t="str">
            <v xml:space="preserve">Fannie C. Williams Charter School </v>
          </cell>
          <cell r="D169">
            <v>570</v>
          </cell>
          <cell r="E169">
            <v>571</v>
          </cell>
          <cell r="F169">
            <v>1</v>
          </cell>
          <cell r="G169">
            <v>1</v>
          </cell>
          <cell r="H169">
            <v>0</v>
          </cell>
          <cell r="I169">
            <v>4388.5467681765331</v>
          </cell>
          <cell r="J169">
            <v>4389</v>
          </cell>
        </row>
        <row r="170">
          <cell r="A170" t="str">
            <v>WAF001</v>
          </cell>
          <cell r="B170">
            <v>363001</v>
          </cell>
          <cell r="C170" t="str">
            <v xml:space="preserve">Harriet Tubman Charter School </v>
          </cell>
          <cell r="D170">
            <v>532</v>
          </cell>
          <cell r="E170">
            <v>573</v>
          </cell>
          <cell r="F170">
            <v>41</v>
          </cell>
          <cell r="G170">
            <v>41</v>
          </cell>
          <cell r="H170">
            <v>0</v>
          </cell>
          <cell r="I170">
            <v>4388.5467681765331</v>
          </cell>
          <cell r="J170">
            <v>179930</v>
          </cell>
        </row>
        <row r="171">
          <cell r="A171" t="str">
            <v>WAH001</v>
          </cell>
          <cell r="B171">
            <v>360001</v>
          </cell>
          <cell r="C171" t="str">
            <v xml:space="preserve">The NET Charter School </v>
          </cell>
          <cell r="D171">
            <v>163</v>
          </cell>
          <cell r="E171">
            <v>168</v>
          </cell>
          <cell r="F171">
            <v>5</v>
          </cell>
          <cell r="G171">
            <v>5</v>
          </cell>
          <cell r="H171">
            <v>0</v>
          </cell>
          <cell r="I171">
            <v>4388.5467681765331</v>
          </cell>
          <cell r="J171">
            <v>21943</v>
          </cell>
        </row>
        <row r="172">
          <cell r="A172" t="str">
            <v>WAI001</v>
          </cell>
          <cell r="B172">
            <v>361001</v>
          </cell>
          <cell r="C172" t="str">
            <v xml:space="preserve">Crescent Leadership Acdmy </v>
          </cell>
          <cell r="D172">
            <v>108</v>
          </cell>
          <cell r="E172">
            <v>80</v>
          </cell>
          <cell r="F172">
            <v>-28</v>
          </cell>
          <cell r="G172">
            <v>0</v>
          </cell>
          <cell r="H172">
            <v>-28</v>
          </cell>
          <cell r="I172">
            <v>4388.5467681765331</v>
          </cell>
          <cell r="J172">
            <v>-122879</v>
          </cell>
        </row>
        <row r="173">
          <cell r="A173" t="str">
            <v>WAM001</v>
          </cell>
          <cell r="B173">
            <v>363002</v>
          </cell>
          <cell r="C173" t="str">
            <v xml:space="preserve">Paul Habans Elem </v>
          </cell>
          <cell r="D173">
            <v>486</v>
          </cell>
          <cell r="E173">
            <v>570</v>
          </cell>
          <cell r="F173">
            <v>84</v>
          </cell>
          <cell r="G173">
            <v>84</v>
          </cell>
          <cell r="H173">
            <v>0</v>
          </cell>
          <cell r="I173">
            <v>4388.5467681765331</v>
          </cell>
          <cell r="J173">
            <v>368638</v>
          </cell>
        </row>
        <row r="174">
          <cell r="A174" t="str">
            <v>WE1001</v>
          </cell>
          <cell r="B174">
            <v>385001</v>
          </cell>
          <cell r="C174" t="str">
            <v xml:space="preserve">Sylvanie Williams College Prep </v>
          </cell>
          <cell r="D174">
            <v>396</v>
          </cell>
          <cell r="E174">
            <v>385</v>
          </cell>
          <cell r="F174">
            <v>-11</v>
          </cell>
          <cell r="G174">
            <v>0</v>
          </cell>
          <cell r="H174">
            <v>-11</v>
          </cell>
          <cell r="I174">
            <v>4261.2697181606036</v>
          </cell>
          <cell r="J174">
            <v>-46874</v>
          </cell>
        </row>
        <row r="175">
          <cell r="A175" t="str">
            <v>WE2001</v>
          </cell>
          <cell r="B175">
            <v>385002</v>
          </cell>
          <cell r="C175" t="str">
            <v xml:space="preserve">Cohen College Prep </v>
          </cell>
          <cell r="D175">
            <v>430</v>
          </cell>
          <cell r="E175">
            <v>415</v>
          </cell>
          <cell r="F175">
            <v>-15</v>
          </cell>
          <cell r="G175">
            <v>0</v>
          </cell>
          <cell r="H175">
            <v>-15</v>
          </cell>
          <cell r="I175">
            <v>4388.5467681765331</v>
          </cell>
          <cell r="J175">
            <v>-65828</v>
          </cell>
        </row>
        <row r="176">
          <cell r="A176" t="str">
            <v>WE3001</v>
          </cell>
          <cell r="B176">
            <v>385003</v>
          </cell>
          <cell r="C176" t="str">
            <v xml:space="preserve">Crocker College Prep </v>
          </cell>
          <cell r="D176">
            <v>455</v>
          </cell>
          <cell r="E176">
            <v>519</v>
          </cell>
          <cell r="F176">
            <v>64</v>
          </cell>
          <cell r="G176">
            <v>64</v>
          </cell>
          <cell r="H176">
            <v>0</v>
          </cell>
          <cell r="I176">
            <v>4388.5467681765331</v>
          </cell>
          <cell r="J176">
            <v>280867</v>
          </cell>
        </row>
        <row r="177">
          <cell r="A177" t="str">
            <v>WI1001</v>
          </cell>
          <cell r="B177">
            <v>381001</v>
          </cell>
          <cell r="C177" t="str">
            <v xml:space="preserve">Akili Academy of N.O. </v>
          </cell>
          <cell r="D177">
            <v>544</v>
          </cell>
          <cell r="E177">
            <v>557</v>
          </cell>
          <cell r="F177">
            <v>13</v>
          </cell>
          <cell r="G177">
            <v>13</v>
          </cell>
          <cell r="H177">
            <v>0</v>
          </cell>
          <cell r="I177">
            <v>4386.1701030844215</v>
          </cell>
          <cell r="J177">
            <v>57020</v>
          </cell>
        </row>
        <row r="178">
          <cell r="A178" t="str">
            <v>WJ1001</v>
          </cell>
          <cell r="B178">
            <v>382001</v>
          </cell>
          <cell r="C178" t="str">
            <v xml:space="preserve">Sci Academy </v>
          </cell>
          <cell r="D178">
            <v>493</v>
          </cell>
          <cell r="E178">
            <v>560</v>
          </cell>
          <cell r="F178">
            <v>67</v>
          </cell>
          <cell r="G178">
            <v>67</v>
          </cell>
          <cell r="H178">
            <v>0</v>
          </cell>
          <cell r="I178">
            <v>4426.0626041230589</v>
          </cell>
          <cell r="J178">
            <v>296546</v>
          </cell>
        </row>
        <row r="179">
          <cell r="A179" t="str">
            <v>WJ2001</v>
          </cell>
          <cell r="B179">
            <v>382002</v>
          </cell>
          <cell r="C179" t="str">
            <v xml:space="preserve">G.W. Carver Collegiate Acdmy </v>
          </cell>
          <cell r="D179">
            <v>805</v>
          </cell>
          <cell r="E179">
            <v>769</v>
          </cell>
          <cell r="F179">
            <v>-36</v>
          </cell>
          <cell r="G179">
            <v>0</v>
          </cell>
          <cell r="H179">
            <v>-36</v>
          </cell>
          <cell r="I179">
            <v>4388.5467681765331</v>
          </cell>
          <cell r="J179">
            <v>-157988</v>
          </cell>
        </row>
        <row r="180">
          <cell r="A180" t="str">
            <v>WL1001</v>
          </cell>
          <cell r="B180">
            <v>398004</v>
          </cell>
          <cell r="C180" t="str">
            <v xml:space="preserve">KIPP Central City Primary </v>
          </cell>
          <cell r="D180">
            <v>496</v>
          </cell>
          <cell r="E180">
            <v>497</v>
          </cell>
          <cell r="F180">
            <v>1</v>
          </cell>
          <cell r="G180">
            <v>1</v>
          </cell>
          <cell r="H180">
            <v>0</v>
          </cell>
          <cell r="I180">
            <v>4383.8289960063812</v>
          </cell>
          <cell r="J180">
            <v>4384</v>
          </cell>
        </row>
        <row r="181">
          <cell r="A181" t="str">
            <v>WU1001</v>
          </cell>
          <cell r="B181">
            <v>374001</v>
          </cell>
          <cell r="C181" t="str">
            <v xml:space="preserve">Success Preparatory Academy </v>
          </cell>
          <cell r="D181">
            <v>491</v>
          </cell>
          <cell r="E181">
            <v>452</v>
          </cell>
          <cell r="F181">
            <v>-39</v>
          </cell>
          <cell r="G181">
            <v>0</v>
          </cell>
          <cell r="H181">
            <v>-39</v>
          </cell>
          <cell r="I181">
            <v>4388.5467681765331</v>
          </cell>
          <cell r="J181">
            <v>-171153</v>
          </cell>
        </row>
        <row r="182">
          <cell r="A182" t="str">
            <v>WV1001</v>
          </cell>
          <cell r="B182">
            <v>373001</v>
          </cell>
          <cell r="C182" t="str">
            <v xml:space="preserve">Arise Academy </v>
          </cell>
          <cell r="D182">
            <v>490</v>
          </cell>
          <cell r="E182">
            <v>486</v>
          </cell>
          <cell r="F182">
            <v>-4</v>
          </cell>
          <cell r="G182">
            <v>0</v>
          </cell>
          <cell r="H182">
            <v>-4</v>
          </cell>
          <cell r="I182">
            <v>4388.5467681765331</v>
          </cell>
          <cell r="J182">
            <v>-17554</v>
          </cell>
        </row>
        <row r="183">
          <cell r="A183" t="str">
            <v>WV2001</v>
          </cell>
          <cell r="B183">
            <v>373002</v>
          </cell>
          <cell r="C183" t="str">
            <v xml:space="preserve">Mildred Osborne Elem </v>
          </cell>
          <cell r="D183">
            <v>518</v>
          </cell>
          <cell r="E183">
            <v>494</v>
          </cell>
          <cell r="F183">
            <v>-24</v>
          </cell>
          <cell r="G183">
            <v>0</v>
          </cell>
          <cell r="H183">
            <v>-24</v>
          </cell>
          <cell r="I183">
            <v>4388.5467681765331</v>
          </cell>
          <cell r="J183">
            <v>-105325</v>
          </cell>
        </row>
        <row r="184">
          <cell r="A184" t="str">
            <v>WZ1001</v>
          </cell>
          <cell r="B184">
            <v>369001</v>
          </cell>
          <cell r="C184" t="str">
            <v xml:space="preserve">ReNEW Cultural Arts Acdmy. </v>
          </cell>
          <cell r="D184">
            <v>632</v>
          </cell>
          <cell r="E184">
            <v>598</v>
          </cell>
          <cell r="F184">
            <v>-34</v>
          </cell>
          <cell r="G184">
            <v>0</v>
          </cell>
          <cell r="H184">
            <v>-34</v>
          </cell>
          <cell r="I184">
            <v>4388.5467681765331</v>
          </cell>
          <cell r="J184">
            <v>-149211</v>
          </cell>
        </row>
        <row r="185">
          <cell r="A185" t="str">
            <v>WZ2001</v>
          </cell>
          <cell r="B185">
            <v>369002</v>
          </cell>
          <cell r="C185" t="str">
            <v xml:space="preserve">ReNEW SciTech Acdmy. </v>
          </cell>
          <cell r="D185">
            <v>643</v>
          </cell>
          <cell r="E185">
            <v>663</v>
          </cell>
          <cell r="F185">
            <v>20</v>
          </cell>
          <cell r="G185">
            <v>20</v>
          </cell>
          <cell r="H185">
            <v>0</v>
          </cell>
          <cell r="I185">
            <v>4388.5467681765331</v>
          </cell>
          <cell r="J185">
            <v>87771</v>
          </cell>
        </row>
        <row r="186">
          <cell r="A186" t="str">
            <v>WZ3001</v>
          </cell>
          <cell r="B186">
            <v>369003</v>
          </cell>
          <cell r="C186" t="str">
            <v xml:space="preserve">ReNEW Delores T. Aaron Elem </v>
          </cell>
          <cell r="D186">
            <v>770</v>
          </cell>
          <cell r="E186">
            <v>799</v>
          </cell>
          <cell r="F186">
            <v>29</v>
          </cell>
          <cell r="G186">
            <v>29</v>
          </cell>
          <cell r="H186">
            <v>0</v>
          </cell>
          <cell r="I186">
            <v>4388.5467681765331</v>
          </cell>
          <cell r="J186">
            <v>127268</v>
          </cell>
        </row>
        <row r="187">
          <cell r="A187" t="str">
            <v>WZ5001</v>
          </cell>
          <cell r="B187">
            <v>369005</v>
          </cell>
          <cell r="C187" t="str">
            <v xml:space="preserve">ReNEW Accelerated High, City Park </v>
          </cell>
          <cell r="D187">
            <v>346</v>
          </cell>
          <cell r="E187">
            <v>337</v>
          </cell>
          <cell r="F187">
            <v>-9</v>
          </cell>
          <cell r="G187">
            <v>0</v>
          </cell>
          <cell r="H187">
            <v>-9</v>
          </cell>
          <cell r="I187">
            <v>4388.5467681765331</v>
          </cell>
          <cell r="J187">
            <v>-39497</v>
          </cell>
        </row>
        <row r="188">
          <cell r="A188" t="str">
            <v>WZ6001</v>
          </cell>
          <cell r="B188">
            <v>369006</v>
          </cell>
          <cell r="C188" t="str">
            <v xml:space="preserve">ReNEW Schaumburg Elem </v>
          </cell>
          <cell r="D188">
            <v>816</v>
          </cell>
          <cell r="E188">
            <v>819</v>
          </cell>
          <cell r="F188">
            <v>3</v>
          </cell>
          <cell r="G188">
            <v>3</v>
          </cell>
          <cell r="H188">
            <v>0</v>
          </cell>
          <cell r="I188">
            <v>4388.5467681765331</v>
          </cell>
          <cell r="J188">
            <v>13166</v>
          </cell>
        </row>
        <row r="189">
          <cell r="A189" t="str">
            <v>WZ7001</v>
          </cell>
          <cell r="B189">
            <v>369007</v>
          </cell>
          <cell r="C189" t="str">
            <v xml:space="preserve">ReNEW McDonogh City Park Acdmy </v>
          </cell>
          <cell r="D189">
            <v>681</v>
          </cell>
          <cell r="E189">
            <v>614</v>
          </cell>
          <cell r="F189">
            <v>-67</v>
          </cell>
          <cell r="G189">
            <v>0</v>
          </cell>
          <cell r="H189">
            <v>-67</v>
          </cell>
          <cell r="I189">
            <v>4388.5467681765331</v>
          </cell>
          <cell r="J189">
            <v>-294033</v>
          </cell>
        </row>
        <row r="190">
          <cell r="A190" t="str">
            <v>W87001</v>
          </cell>
          <cell r="B190">
            <v>398008</v>
          </cell>
          <cell r="C190" t="str">
            <v>KIPP Booker T. Washington High School</v>
          </cell>
          <cell r="D190">
            <v>0</v>
          </cell>
          <cell r="E190">
            <v>106</v>
          </cell>
          <cell r="F190">
            <v>106</v>
          </cell>
          <cell r="G190">
            <v>106</v>
          </cell>
          <cell r="H190">
            <v>0</v>
          </cell>
          <cell r="I190">
            <v>4388.5467681765331</v>
          </cell>
          <cell r="J190">
            <v>465186</v>
          </cell>
        </row>
        <row r="191">
          <cell r="A191" t="str">
            <v>WJ4001</v>
          </cell>
          <cell r="B191">
            <v>382004</v>
          </cell>
          <cell r="C191" t="str">
            <v>Livingston Collegiate Academy</v>
          </cell>
          <cell r="D191">
            <v>0</v>
          </cell>
          <cell r="E191">
            <v>163</v>
          </cell>
          <cell r="F191">
            <v>163</v>
          </cell>
          <cell r="G191">
            <v>163</v>
          </cell>
          <cell r="H191">
            <v>0</v>
          </cell>
          <cell r="I191">
            <v>4388.5467681765331</v>
          </cell>
          <cell r="J191">
            <v>715333</v>
          </cell>
        </row>
        <row r="192">
          <cell r="A192">
            <v>0</v>
          </cell>
          <cell r="B192">
            <v>0</v>
          </cell>
          <cell r="C192" t="str">
            <v>Total Type 5 Charters - Orleans</v>
          </cell>
          <cell r="D192">
            <v>26002</v>
          </cell>
          <cell r="E192">
            <v>25893</v>
          </cell>
          <cell r="F192">
            <v>-109</v>
          </cell>
          <cell r="G192">
            <v>1058</v>
          </cell>
          <cell r="H192">
            <v>-1167</v>
          </cell>
          <cell r="I192">
            <v>0</v>
          </cell>
          <cell r="J192">
            <v>-493311</v>
          </cell>
        </row>
        <row r="193">
          <cell r="A193">
            <v>0</v>
          </cell>
          <cell r="B193">
            <v>0</v>
          </cell>
          <cell r="C193">
            <v>0</v>
          </cell>
          <cell r="D193">
            <v>0</v>
          </cell>
          <cell r="E193">
            <v>0</v>
          </cell>
          <cell r="F193">
            <v>0</v>
          </cell>
          <cell r="G193">
            <v>0</v>
          </cell>
          <cell r="H193">
            <v>0</v>
          </cell>
          <cell r="I193">
            <v>0</v>
          </cell>
          <cell r="J193">
            <v>0</v>
          </cell>
        </row>
        <row r="194">
          <cell r="A194">
            <v>0</v>
          </cell>
          <cell r="B194">
            <v>0</v>
          </cell>
          <cell r="C194" t="str">
            <v>Total Statewide</v>
          </cell>
          <cell r="D194">
            <v>691996</v>
          </cell>
          <cell r="E194">
            <v>693930</v>
          </cell>
          <cell r="F194">
            <v>1934</v>
          </cell>
          <cell r="G194">
            <v>8031</v>
          </cell>
          <cell r="H194">
            <v>-6097</v>
          </cell>
          <cell r="I194">
            <v>0</v>
          </cell>
          <cell r="J194">
            <v>6802760</v>
          </cell>
        </row>
        <row r="195">
          <cell r="A195">
            <v>0</v>
          </cell>
          <cell r="B195">
            <v>0</v>
          </cell>
          <cell r="C195">
            <v>0</v>
          </cell>
          <cell r="D195">
            <v>0</v>
          </cell>
          <cell r="E195">
            <v>0</v>
          </cell>
          <cell r="F195">
            <v>0</v>
          </cell>
          <cell r="G195">
            <v>0</v>
          </cell>
          <cell r="H195">
            <v>0</v>
          </cell>
          <cell r="I195">
            <v>0</v>
          </cell>
          <cell r="J195">
            <v>0</v>
          </cell>
        </row>
        <row r="196">
          <cell r="A196">
            <v>0</v>
          </cell>
          <cell r="B196">
            <v>0</v>
          </cell>
          <cell r="C196" t="str">
            <v>OJJ</v>
          </cell>
          <cell r="D196">
            <v>283.46316399999989</v>
          </cell>
          <cell r="E196">
            <v>288.56842899999998</v>
          </cell>
          <cell r="F196">
            <v>5.1052650000000881</v>
          </cell>
          <cell r="G196">
            <v>5.1052650000000881</v>
          </cell>
          <cell r="H196">
            <v>0</v>
          </cell>
          <cell r="I196">
            <v>0</v>
          </cell>
          <cell r="J196">
            <v>44516</v>
          </cell>
        </row>
        <row r="197">
          <cell r="A197">
            <v>0</v>
          </cell>
          <cell r="B197">
            <v>0</v>
          </cell>
          <cell r="C197" t="str">
            <v>Total Statewide (With OJJ)</v>
          </cell>
          <cell r="D197">
            <v>692279.46316399996</v>
          </cell>
          <cell r="E197">
            <v>694218.56842899998</v>
          </cell>
          <cell r="F197">
            <v>1939.1052650000001</v>
          </cell>
          <cell r="G197">
            <v>8036.1052650000001</v>
          </cell>
          <cell r="H197">
            <v>-6097</v>
          </cell>
          <cell r="I197">
            <v>0</v>
          </cell>
          <cell r="J197">
            <v>6847276</v>
          </cell>
        </row>
      </sheetData>
      <sheetData sheetId="2" refreshError="1"/>
      <sheetData sheetId="3" refreshError="1"/>
      <sheetData sheetId="4">
        <row r="5">
          <cell r="G5">
            <v>2707.8409599430761</v>
          </cell>
        </row>
      </sheetData>
      <sheetData sheetId="5">
        <row r="5">
          <cell r="Y5">
            <v>0</v>
          </cell>
        </row>
      </sheetData>
      <sheetData sheetId="6">
        <row r="5">
          <cell r="Y5">
            <v>0</v>
          </cell>
        </row>
      </sheetData>
      <sheetData sheetId="7">
        <row r="5">
          <cell r="Y5">
            <v>0</v>
          </cell>
        </row>
      </sheetData>
      <sheetData sheetId="8">
        <row r="5">
          <cell r="Y5">
            <v>0</v>
          </cell>
        </row>
      </sheetData>
      <sheetData sheetId="9">
        <row r="5">
          <cell r="Y5">
            <v>0</v>
          </cell>
        </row>
      </sheetData>
      <sheetData sheetId="10">
        <row r="5">
          <cell r="Y5">
            <v>0</v>
          </cell>
        </row>
      </sheetData>
      <sheetData sheetId="11">
        <row r="5">
          <cell r="Y5">
            <v>0</v>
          </cell>
        </row>
      </sheetData>
      <sheetData sheetId="12">
        <row r="5">
          <cell r="Y5">
            <v>0</v>
          </cell>
        </row>
      </sheetData>
      <sheetData sheetId="13">
        <row r="5">
          <cell r="G5">
            <v>0</v>
          </cell>
        </row>
      </sheetData>
      <sheetData sheetId="14">
        <row r="5">
          <cell r="G5">
            <v>15744</v>
          </cell>
        </row>
      </sheetData>
      <sheetData sheetId="15">
        <row r="5">
          <cell r="E5">
            <v>0</v>
          </cell>
        </row>
      </sheetData>
      <sheetData sheetId="16">
        <row r="5">
          <cell r="E5">
            <v>0</v>
          </cell>
        </row>
      </sheetData>
      <sheetData sheetId="17">
        <row r="5">
          <cell r="E5">
            <v>0</v>
          </cell>
        </row>
      </sheetData>
      <sheetData sheetId="18">
        <row r="5">
          <cell r="E5">
            <v>0</v>
          </cell>
        </row>
      </sheetData>
      <sheetData sheetId="19">
        <row r="5">
          <cell r="E5">
            <v>0</v>
          </cell>
        </row>
      </sheetData>
      <sheetData sheetId="20">
        <row r="5">
          <cell r="E5">
            <v>0</v>
          </cell>
        </row>
      </sheetData>
      <sheetData sheetId="21">
        <row r="5">
          <cell r="E5">
            <v>0</v>
          </cell>
        </row>
      </sheetData>
      <sheetData sheetId="22">
        <row r="5">
          <cell r="E5">
            <v>0</v>
          </cell>
        </row>
      </sheetData>
      <sheetData sheetId="23">
        <row r="5">
          <cell r="E5">
            <v>0</v>
          </cell>
        </row>
      </sheetData>
      <sheetData sheetId="24">
        <row r="5">
          <cell r="E5">
            <v>0</v>
          </cell>
        </row>
      </sheetData>
      <sheetData sheetId="25">
        <row r="5">
          <cell r="E5">
            <v>0</v>
          </cell>
        </row>
      </sheetData>
      <sheetData sheetId="26">
        <row r="5">
          <cell r="E5">
            <v>0</v>
          </cell>
        </row>
      </sheetData>
      <sheetData sheetId="27">
        <row r="5">
          <cell r="E5">
            <v>0</v>
          </cell>
        </row>
      </sheetData>
      <sheetData sheetId="28">
        <row r="5">
          <cell r="E5">
            <v>0</v>
          </cell>
        </row>
      </sheetData>
      <sheetData sheetId="29">
        <row r="5">
          <cell r="E5">
            <v>0</v>
          </cell>
        </row>
      </sheetData>
      <sheetData sheetId="30">
        <row r="5">
          <cell r="E5">
            <v>0</v>
          </cell>
        </row>
      </sheetData>
      <sheetData sheetId="31">
        <row r="5">
          <cell r="E5">
            <v>0</v>
          </cell>
        </row>
      </sheetData>
      <sheetData sheetId="32">
        <row r="5">
          <cell r="E5">
            <v>0</v>
          </cell>
        </row>
      </sheetData>
      <sheetData sheetId="33">
        <row r="5">
          <cell r="E5">
            <v>0</v>
          </cell>
        </row>
      </sheetData>
      <sheetData sheetId="34">
        <row r="5">
          <cell r="E5">
            <v>0</v>
          </cell>
        </row>
      </sheetData>
      <sheetData sheetId="35">
        <row r="5">
          <cell r="E5">
            <v>0</v>
          </cell>
        </row>
      </sheetData>
      <sheetData sheetId="36">
        <row r="5">
          <cell r="E5">
            <v>8</v>
          </cell>
        </row>
      </sheetData>
      <sheetData sheetId="37">
        <row r="5">
          <cell r="E5">
            <v>-9</v>
          </cell>
        </row>
      </sheetData>
      <sheetData sheetId="38">
        <row r="5">
          <cell r="E5">
            <v>0</v>
          </cell>
        </row>
      </sheetData>
      <sheetData sheetId="39">
        <row r="5">
          <cell r="E5">
            <v>0</v>
          </cell>
        </row>
      </sheetData>
      <sheetData sheetId="40">
        <row r="5">
          <cell r="E5">
            <v>0</v>
          </cell>
        </row>
      </sheetData>
      <sheetData sheetId="41">
        <row r="5">
          <cell r="E5">
            <v>0</v>
          </cell>
        </row>
      </sheetData>
      <sheetData sheetId="42">
        <row r="5">
          <cell r="E5">
            <v>0</v>
          </cell>
        </row>
      </sheetData>
      <sheetData sheetId="43">
        <row r="5">
          <cell r="E5">
            <v>0</v>
          </cell>
        </row>
      </sheetData>
      <sheetData sheetId="44">
        <row r="5">
          <cell r="E5">
            <v>0</v>
          </cell>
        </row>
      </sheetData>
      <sheetData sheetId="45">
        <row r="5">
          <cell r="E5">
            <v>8</v>
          </cell>
        </row>
      </sheetData>
      <sheetData sheetId="46">
        <row r="5">
          <cell r="E5">
            <v>8</v>
          </cell>
        </row>
      </sheetData>
      <sheetData sheetId="47">
        <row r="3">
          <cell r="J3">
            <v>-51718</v>
          </cell>
        </row>
        <row r="124">
          <cell r="A124" t="str">
            <v>W12001</v>
          </cell>
          <cell r="B124">
            <v>300001</v>
          </cell>
          <cell r="C124" t="str">
            <v xml:space="preserve">Pierre A. Capdau Learning Acdmy </v>
          </cell>
          <cell r="D124">
            <v>352</v>
          </cell>
          <cell r="E124">
            <v>384</v>
          </cell>
          <cell r="F124">
            <v>32</v>
          </cell>
          <cell r="G124">
            <v>32</v>
          </cell>
          <cell r="H124">
            <v>0</v>
          </cell>
          <cell r="I124">
            <v>0</v>
          </cell>
          <cell r="J124">
            <v>71082</v>
          </cell>
        </row>
        <row r="125">
          <cell r="A125" t="str">
            <v>W13001</v>
          </cell>
          <cell r="B125">
            <v>300003</v>
          </cell>
          <cell r="C125" t="str">
            <v xml:space="preserve">Lake Area New Tech Early College </v>
          </cell>
          <cell r="D125">
            <v>775</v>
          </cell>
          <cell r="E125">
            <v>758</v>
          </cell>
          <cell r="F125">
            <v>-17</v>
          </cell>
          <cell r="G125">
            <v>0</v>
          </cell>
          <cell r="H125">
            <v>-17</v>
          </cell>
          <cell r="I125">
            <v>0</v>
          </cell>
          <cell r="J125">
            <v>-40848</v>
          </cell>
        </row>
        <row r="126">
          <cell r="A126" t="str">
            <v>W31001</v>
          </cell>
          <cell r="B126" t="str">
            <v>W31001</v>
          </cell>
          <cell r="C126" t="str">
            <v>Dr. Martin Luther King Jr Charter for Sci &amp; Tech</v>
          </cell>
          <cell r="D126">
            <v>986</v>
          </cell>
          <cell r="E126">
            <v>938</v>
          </cell>
          <cell r="F126">
            <v>-48</v>
          </cell>
          <cell r="G126">
            <v>0</v>
          </cell>
          <cell r="H126">
            <v>-48</v>
          </cell>
          <cell r="I126">
            <v>0</v>
          </cell>
          <cell r="J126">
            <v>-110124</v>
          </cell>
        </row>
        <row r="127">
          <cell r="A127" t="str">
            <v>W5A001</v>
          </cell>
          <cell r="B127" t="str">
            <v>3A5001</v>
          </cell>
          <cell r="C127" t="str">
            <v xml:space="preserve">Mary D. Coghill Accelerated </v>
          </cell>
          <cell r="D127">
            <v>610</v>
          </cell>
          <cell r="E127">
            <v>590</v>
          </cell>
          <cell r="F127">
            <v>-20</v>
          </cell>
          <cell r="G127">
            <v>0</v>
          </cell>
          <cell r="H127">
            <v>-20</v>
          </cell>
          <cell r="I127">
            <v>0</v>
          </cell>
          <cell r="J127">
            <v>-42211</v>
          </cell>
        </row>
        <row r="128">
          <cell r="A128" t="str">
            <v>W84001</v>
          </cell>
          <cell r="B128">
            <v>398005</v>
          </cell>
          <cell r="C128" t="str">
            <v xml:space="preserve">KIPP Renaissance High </v>
          </cell>
          <cell r="D128">
            <v>490</v>
          </cell>
          <cell r="E128">
            <v>497</v>
          </cell>
          <cell r="F128">
            <v>7</v>
          </cell>
          <cell r="G128">
            <v>7</v>
          </cell>
          <cell r="H128">
            <v>0</v>
          </cell>
          <cell r="I128">
            <v>0</v>
          </cell>
          <cell r="J128">
            <v>7088</v>
          </cell>
        </row>
        <row r="129">
          <cell r="A129">
            <v>0</v>
          </cell>
          <cell r="B129">
            <v>0</v>
          </cell>
          <cell r="C129" t="str">
            <v>Total Type 3B Charter Schools</v>
          </cell>
          <cell r="D129">
            <v>3213</v>
          </cell>
          <cell r="E129">
            <v>3167</v>
          </cell>
          <cell r="F129">
            <v>-46</v>
          </cell>
          <cell r="G129">
            <v>39</v>
          </cell>
          <cell r="H129">
            <v>-85</v>
          </cell>
          <cell r="I129">
            <v>0</v>
          </cell>
          <cell r="J129">
            <v>-115013</v>
          </cell>
        </row>
        <row r="130">
          <cell r="A130">
            <v>0</v>
          </cell>
          <cell r="B130">
            <v>0</v>
          </cell>
          <cell r="C130">
            <v>0</v>
          </cell>
          <cell r="D130">
            <v>0</v>
          </cell>
          <cell r="E130">
            <v>0</v>
          </cell>
          <cell r="F130">
            <v>0</v>
          </cell>
          <cell r="G130">
            <v>0</v>
          </cell>
          <cell r="H130">
            <v>0</v>
          </cell>
          <cell r="I130">
            <v>0</v>
          </cell>
          <cell r="J130">
            <v>0</v>
          </cell>
        </row>
        <row r="131">
          <cell r="A131" t="str">
            <v>WX1001</v>
          </cell>
          <cell r="B131">
            <v>371001</v>
          </cell>
          <cell r="C131" t="str">
            <v>Linwood Public Charter</v>
          </cell>
          <cell r="D131">
            <v>701</v>
          </cell>
          <cell r="E131">
            <v>669</v>
          </cell>
          <cell r="F131">
            <v>-32</v>
          </cell>
          <cell r="G131">
            <v>0</v>
          </cell>
          <cell r="H131">
            <v>-32</v>
          </cell>
          <cell r="I131">
            <v>2684.0145789617964</v>
          </cell>
          <cell r="J131">
            <v>-85888</v>
          </cell>
        </row>
        <row r="132">
          <cell r="A132" t="str">
            <v>W8B001</v>
          </cell>
          <cell r="B132" t="str">
            <v>3AP002</v>
          </cell>
          <cell r="C132" t="str">
            <v>Celerity Crestworth Charter School</v>
          </cell>
          <cell r="D132">
            <v>155</v>
          </cell>
          <cell r="E132">
            <v>149</v>
          </cell>
          <cell r="F132">
            <v>-6</v>
          </cell>
          <cell r="G132">
            <v>0</v>
          </cell>
          <cell r="H132">
            <v>-6</v>
          </cell>
          <cell r="I132">
            <v>2111.6944489800808</v>
          </cell>
          <cell r="J132">
            <v>-12670</v>
          </cell>
        </row>
        <row r="133">
          <cell r="A133" t="str">
            <v>W9B001</v>
          </cell>
          <cell r="B133" t="str">
            <v>3B9001</v>
          </cell>
          <cell r="C133" t="str">
            <v>Capitol High School</v>
          </cell>
          <cell r="D133">
            <v>410</v>
          </cell>
          <cell r="E133">
            <v>410</v>
          </cell>
          <cell r="F133">
            <v>0</v>
          </cell>
          <cell r="G133">
            <v>0</v>
          </cell>
          <cell r="H133">
            <v>0</v>
          </cell>
          <cell r="I133">
            <v>2111.6944489800808</v>
          </cell>
          <cell r="J133">
            <v>0</v>
          </cell>
        </row>
        <row r="134">
          <cell r="A134" t="str">
            <v>WAO001</v>
          </cell>
          <cell r="B134" t="str">
            <v>3AP003</v>
          </cell>
          <cell r="C134" t="str">
            <v>Celerity Dalton Charter School</v>
          </cell>
          <cell r="D134">
            <v>442</v>
          </cell>
          <cell r="E134">
            <v>429</v>
          </cell>
          <cell r="F134">
            <v>-13</v>
          </cell>
          <cell r="G134">
            <v>0</v>
          </cell>
          <cell r="H134">
            <v>-13</v>
          </cell>
          <cell r="I134">
            <v>2111.6944489800808</v>
          </cell>
          <cell r="J134">
            <v>-27452</v>
          </cell>
        </row>
        <row r="135">
          <cell r="A135" t="str">
            <v>WAP001</v>
          </cell>
          <cell r="B135" t="str">
            <v>3AP001</v>
          </cell>
          <cell r="C135" t="str">
            <v>Celerity Lanier Charter School</v>
          </cell>
          <cell r="D135">
            <v>359</v>
          </cell>
          <cell r="E135">
            <v>339</v>
          </cell>
          <cell r="F135">
            <v>-20</v>
          </cell>
          <cell r="G135">
            <v>0</v>
          </cell>
          <cell r="H135">
            <v>-20</v>
          </cell>
          <cell r="I135">
            <v>2111.6944489800808</v>
          </cell>
          <cell r="J135">
            <v>-42234</v>
          </cell>
        </row>
        <row r="136">
          <cell r="A136" t="str">
            <v>WAQ001</v>
          </cell>
          <cell r="B136" t="str">
            <v>3AQ001</v>
          </cell>
          <cell r="C136" t="str">
            <v>Baton Rouge University Prep</v>
          </cell>
          <cell r="D136">
            <v>252</v>
          </cell>
          <cell r="E136">
            <v>248</v>
          </cell>
          <cell r="F136">
            <v>-4</v>
          </cell>
          <cell r="G136">
            <v>0</v>
          </cell>
          <cell r="H136">
            <v>-4</v>
          </cell>
          <cell r="I136">
            <v>2111.6944489800808</v>
          </cell>
          <cell r="J136">
            <v>-8447</v>
          </cell>
        </row>
        <row r="137">
          <cell r="A137" t="str">
            <v>WAV001</v>
          </cell>
          <cell r="B137" t="str">
            <v>WAV001</v>
          </cell>
          <cell r="C137" t="str">
            <v>Democracy Prep</v>
          </cell>
          <cell r="D137">
            <v>276</v>
          </cell>
          <cell r="E137">
            <v>264</v>
          </cell>
          <cell r="F137">
            <v>-12</v>
          </cell>
          <cell r="G137">
            <v>0</v>
          </cell>
          <cell r="H137">
            <v>-12</v>
          </cell>
          <cell r="I137">
            <v>2111.6944489800808</v>
          </cell>
          <cell r="J137">
            <v>-25340</v>
          </cell>
        </row>
        <row r="138">
          <cell r="A138" t="str">
            <v>WAW001</v>
          </cell>
          <cell r="B138" t="str">
            <v>WAW001</v>
          </cell>
          <cell r="C138" t="str">
            <v>Baton Rouge Bridge Academy</v>
          </cell>
          <cell r="D138">
            <v>144</v>
          </cell>
          <cell r="E138">
            <v>141</v>
          </cell>
          <cell r="F138">
            <v>-3</v>
          </cell>
          <cell r="G138">
            <v>0</v>
          </cell>
          <cell r="H138">
            <v>-3</v>
          </cell>
          <cell r="I138">
            <v>2111.6944489800808</v>
          </cell>
          <cell r="J138">
            <v>-6335</v>
          </cell>
        </row>
        <row r="139">
          <cell r="A139" t="str">
            <v>WAX001</v>
          </cell>
          <cell r="B139" t="str">
            <v>WAX001</v>
          </cell>
          <cell r="C139" t="str">
            <v>Baton Rouge College Prep</v>
          </cell>
          <cell r="D139">
            <v>167</v>
          </cell>
          <cell r="E139">
            <v>173</v>
          </cell>
          <cell r="F139">
            <v>6</v>
          </cell>
          <cell r="G139">
            <v>6</v>
          </cell>
          <cell r="H139">
            <v>0</v>
          </cell>
          <cell r="I139">
            <v>2111.6944489800808</v>
          </cell>
          <cell r="J139">
            <v>12670</v>
          </cell>
        </row>
        <row r="140">
          <cell r="A140" t="str">
            <v>WB2001</v>
          </cell>
          <cell r="B140">
            <v>389002</v>
          </cell>
          <cell r="C140" t="str">
            <v>Kenilworth Science and Tech</v>
          </cell>
          <cell r="D140">
            <v>576</v>
          </cell>
          <cell r="E140">
            <v>538</v>
          </cell>
          <cell r="F140">
            <v>-38</v>
          </cell>
          <cell r="G140">
            <v>0</v>
          </cell>
          <cell r="H140">
            <v>-38</v>
          </cell>
          <cell r="I140">
            <v>2111.6944489800808</v>
          </cell>
          <cell r="J140">
            <v>-80244</v>
          </cell>
        </row>
        <row r="141">
          <cell r="A141">
            <v>0</v>
          </cell>
          <cell r="B141">
            <v>0</v>
          </cell>
          <cell r="C141" t="str">
            <v>Total Type 5 Charters - LA</v>
          </cell>
          <cell r="D141">
            <v>3482</v>
          </cell>
          <cell r="E141">
            <v>3360</v>
          </cell>
          <cell r="F141">
            <v>-122</v>
          </cell>
          <cell r="G141">
            <v>6</v>
          </cell>
          <cell r="H141">
            <v>-128</v>
          </cell>
          <cell r="I141">
            <v>0</v>
          </cell>
          <cell r="J141">
            <v>-275940</v>
          </cell>
        </row>
        <row r="142">
          <cell r="A142">
            <v>0</v>
          </cell>
          <cell r="B142">
            <v>0</v>
          </cell>
          <cell r="C142">
            <v>0</v>
          </cell>
          <cell r="D142">
            <v>0</v>
          </cell>
          <cell r="E142">
            <v>0</v>
          </cell>
          <cell r="F142">
            <v>0</v>
          </cell>
          <cell r="G142">
            <v>0</v>
          </cell>
          <cell r="H142">
            <v>0</v>
          </cell>
          <cell r="I142">
            <v>0</v>
          </cell>
          <cell r="J142">
            <v>0</v>
          </cell>
        </row>
        <row r="143">
          <cell r="A143" t="str">
            <v>W11001</v>
          </cell>
          <cell r="B143">
            <v>300002</v>
          </cell>
          <cell r="C143" t="str">
            <v xml:space="preserve">Medard H. Nelson Elem </v>
          </cell>
          <cell r="D143">
            <v>420</v>
          </cell>
          <cell r="E143">
            <v>447</v>
          </cell>
          <cell r="F143">
            <v>27</v>
          </cell>
          <cell r="G143">
            <v>27</v>
          </cell>
          <cell r="H143">
            <v>0</v>
          </cell>
          <cell r="I143">
            <v>2186.5913565319506</v>
          </cell>
          <cell r="J143">
            <v>59038</v>
          </cell>
        </row>
        <row r="144">
          <cell r="A144" t="str">
            <v>W14001</v>
          </cell>
          <cell r="B144">
            <v>300004</v>
          </cell>
          <cell r="C144" t="str">
            <v xml:space="preserve">Gentilly Terrace Elem </v>
          </cell>
          <cell r="D144">
            <v>432</v>
          </cell>
          <cell r="E144">
            <v>426</v>
          </cell>
          <cell r="F144">
            <v>-6</v>
          </cell>
          <cell r="G144">
            <v>0</v>
          </cell>
          <cell r="H144">
            <v>-6</v>
          </cell>
          <cell r="I144">
            <v>2194.2733840882665</v>
          </cell>
          <cell r="J144">
            <v>-13166</v>
          </cell>
        </row>
        <row r="145">
          <cell r="A145" t="str">
            <v>W21001</v>
          </cell>
          <cell r="B145">
            <v>390001</v>
          </cell>
          <cell r="C145" t="str">
            <v xml:space="preserve">James M. Singleton Charter </v>
          </cell>
          <cell r="D145">
            <v>374</v>
          </cell>
          <cell r="E145">
            <v>368</v>
          </cell>
          <cell r="F145">
            <v>-6</v>
          </cell>
          <cell r="G145">
            <v>0</v>
          </cell>
          <cell r="H145">
            <v>-6</v>
          </cell>
          <cell r="I145">
            <v>2146.532777593734</v>
          </cell>
          <cell r="J145">
            <v>-12879</v>
          </cell>
        </row>
        <row r="146">
          <cell r="A146" t="str">
            <v>W32001</v>
          </cell>
          <cell r="B146" t="str">
            <v>W32001</v>
          </cell>
          <cell r="C146" t="str">
            <v xml:space="preserve">Joseph A. Craig </v>
          </cell>
          <cell r="D146">
            <v>276</v>
          </cell>
          <cell r="E146">
            <v>305</v>
          </cell>
          <cell r="F146">
            <v>29</v>
          </cell>
          <cell r="G146">
            <v>29</v>
          </cell>
          <cell r="H146">
            <v>0</v>
          </cell>
          <cell r="I146">
            <v>2194.2733840882665</v>
          </cell>
          <cell r="J146">
            <v>63634</v>
          </cell>
        </row>
        <row r="147">
          <cell r="A147" t="str">
            <v>W51001</v>
          </cell>
          <cell r="B147">
            <v>393001</v>
          </cell>
          <cell r="C147" t="str">
            <v xml:space="preserve">Lafayette Academy </v>
          </cell>
          <cell r="D147">
            <v>964</v>
          </cell>
          <cell r="E147">
            <v>942</v>
          </cell>
          <cell r="F147">
            <v>-22</v>
          </cell>
          <cell r="G147">
            <v>0</v>
          </cell>
          <cell r="H147">
            <v>-22</v>
          </cell>
          <cell r="I147">
            <v>2209.7083248030804</v>
          </cell>
          <cell r="J147">
            <v>-48614</v>
          </cell>
        </row>
        <row r="148">
          <cell r="A148" t="str">
            <v>W52001</v>
          </cell>
          <cell r="B148">
            <v>393002</v>
          </cell>
          <cell r="C148" t="str">
            <v xml:space="preserve">Esperanza Charter </v>
          </cell>
          <cell r="D148">
            <v>518</v>
          </cell>
          <cell r="E148">
            <v>510</v>
          </cell>
          <cell r="F148">
            <v>-8</v>
          </cell>
          <cell r="G148">
            <v>0</v>
          </cell>
          <cell r="H148">
            <v>-8</v>
          </cell>
          <cell r="I148">
            <v>2142.7019308341173</v>
          </cell>
          <cell r="J148">
            <v>-17142</v>
          </cell>
        </row>
        <row r="149">
          <cell r="A149" t="str">
            <v>W53001</v>
          </cell>
          <cell r="B149">
            <v>393003</v>
          </cell>
          <cell r="C149" t="str">
            <v xml:space="preserve">McDonogh #42 Elem Charter </v>
          </cell>
          <cell r="D149">
            <v>464</v>
          </cell>
          <cell r="E149">
            <v>487</v>
          </cell>
          <cell r="F149">
            <v>23</v>
          </cell>
          <cell r="G149">
            <v>23</v>
          </cell>
          <cell r="H149">
            <v>0</v>
          </cell>
          <cell r="I149">
            <v>2194.2733840882665</v>
          </cell>
          <cell r="J149">
            <v>50468</v>
          </cell>
        </row>
        <row r="150">
          <cell r="A150" t="str">
            <v>W62001</v>
          </cell>
          <cell r="B150">
            <v>395005</v>
          </cell>
          <cell r="C150" t="str">
            <v xml:space="preserve">LB Landry-OP Walker College &amp; Career Prep </v>
          </cell>
          <cell r="D150">
            <v>1203</v>
          </cell>
          <cell r="E150">
            <v>1166</v>
          </cell>
          <cell r="F150">
            <v>-37</v>
          </cell>
          <cell r="G150">
            <v>0</v>
          </cell>
          <cell r="H150">
            <v>-37</v>
          </cell>
          <cell r="I150">
            <v>2117.2842483204245</v>
          </cell>
          <cell r="J150">
            <v>-78340</v>
          </cell>
        </row>
        <row r="151">
          <cell r="A151" t="str">
            <v>W63001</v>
          </cell>
          <cell r="B151">
            <v>395004</v>
          </cell>
          <cell r="C151" t="str">
            <v xml:space="preserve">McDonogh #32 Elem </v>
          </cell>
          <cell r="D151">
            <v>464</v>
          </cell>
          <cell r="E151">
            <v>476</v>
          </cell>
          <cell r="F151">
            <v>12</v>
          </cell>
          <cell r="G151">
            <v>12</v>
          </cell>
          <cell r="H151">
            <v>0</v>
          </cell>
          <cell r="I151">
            <v>2322.9915229180228</v>
          </cell>
          <cell r="J151">
            <v>27876</v>
          </cell>
        </row>
        <row r="152">
          <cell r="A152" t="str">
            <v>W64001</v>
          </cell>
          <cell r="B152">
            <v>395003</v>
          </cell>
          <cell r="C152" t="str">
            <v xml:space="preserve">William J. Fischer </v>
          </cell>
          <cell r="D152">
            <v>430</v>
          </cell>
          <cell r="E152">
            <v>439</v>
          </cell>
          <cell r="F152">
            <v>9</v>
          </cell>
          <cell r="G152">
            <v>9</v>
          </cell>
          <cell r="H152">
            <v>0</v>
          </cell>
          <cell r="I152">
            <v>2201.9359817764648</v>
          </cell>
          <cell r="J152">
            <v>19817</v>
          </cell>
        </row>
        <row r="153">
          <cell r="A153" t="str">
            <v>W65001</v>
          </cell>
          <cell r="B153">
            <v>395002</v>
          </cell>
          <cell r="C153" t="str">
            <v xml:space="preserve">Dwight D. Eisenhower </v>
          </cell>
          <cell r="D153">
            <v>741</v>
          </cell>
          <cell r="E153">
            <v>741</v>
          </cell>
          <cell r="F153">
            <v>0</v>
          </cell>
          <cell r="G153">
            <v>0</v>
          </cell>
          <cell r="H153">
            <v>0</v>
          </cell>
          <cell r="I153">
            <v>2164.7178083720278</v>
          </cell>
          <cell r="J153">
            <v>0</v>
          </cell>
        </row>
        <row r="154">
          <cell r="A154" t="str">
            <v>W66001</v>
          </cell>
          <cell r="B154">
            <v>395001</v>
          </cell>
          <cell r="C154" t="str">
            <v xml:space="preserve">Martin Behrman </v>
          </cell>
          <cell r="D154">
            <v>698</v>
          </cell>
          <cell r="E154">
            <v>693</v>
          </cell>
          <cell r="F154">
            <v>-5</v>
          </cell>
          <cell r="G154">
            <v>0</v>
          </cell>
          <cell r="H154">
            <v>-5</v>
          </cell>
          <cell r="I154">
            <v>2160.4475737039065</v>
          </cell>
          <cell r="J154">
            <v>-10802</v>
          </cell>
        </row>
        <row r="155">
          <cell r="A155" t="str">
            <v>W67001</v>
          </cell>
          <cell r="B155">
            <v>395007</v>
          </cell>
          <cell r="C155" t="str">
            <v xml:space="preserve">Algiers Technology Acdmy </v>
          </cell>
          <cell r="D155">
            <v>200</v>
          </cell>
          <cell r="E155">
            <v>185</v>
          </cell>
          <cell r="F155">
            <v>-15</v>
          </cell>
          <cell r="G155">
            <v>0</v>
          </cell>
          <cell r="H155">
            <v>-15</v>
          </cell>
          <cell r="I155">
            <v>2275.1049335748785</v>
          </cell>
          <cell r="J155">
            <v>-34127</v>
          </cell>
        </row>
        <row r="156">
          <cell r="A156" t="str">
            <v>W71001</v>
          </cell>
          <cell r="B156">
            <v>397001</v>
          </cell>
          <cell r="C156" t="str">
            <v xml:space="preserve">Sophie B. Wright Learning Acdmy </v>
          </cell>
          <cell r="D156">
            <v>465</v>
          </cell>
          <cell r="E156">
            <v>494</v>
          </cell>
          <cell r="F156">
            <v>29</v>
          </cell>
          <cell r="G156">
            <v>29</v>
          </cell>
          <cell r="H156">
            <v>0</v>
          </cell>
          <cell r="I156">
            <v>2192.1184223702871</v>
          </cell>
          <cell r="J156">
            <v>63571</v>
          </cell>
        </row>
        <row r="157">
          <cell r="A157" t="str">
            <v>W81001</v>
          </cell>
          <cell r="B157">
            <v>398002</v>
          </cell>
          <cell r="C157" t="str">
            <v xml:space="preserve">KIPP McDonogh 15 Sch. for the Creative Arts </v>
          </cell>
          <cell r="D157">
            <v>792</v>
          </cell>
          <cell r="E157">
            <v>837</v>
          </cell>
          <cell r="F157">
            <v>45</v>
          </cell>
          <cell r="G157">
            <v>45</v>
          </cell>
          <cell r="H157">
            <v>0</v>
          </cell>
          <cell r="I157">
            <v>2183.6528542493843</v>
          </cell>
          <cell r="J157">
            <v>98264</v>
          </cell>
        </row>
        <row r="158">
          <cell r="A158" t="str">
            <v>W82001</v>
          </cell>
          <cell r="B158">
            <v>398001</v>
          </cell>
          <cell r="C158" t="str">
            <v xml:space="preserve">KIPP Believe College Prep </v>
          </cell>
          <cell r="D158">
            <v>866</v>
          </cell>
          <cell r="E158">
            <v>887</v>
          </cell>
          <cell r="F158">
            <v>21</v>
          </cell>
          <cell r="G158">
            <v>21</v>
          </cell>
          <cell r="H158">
            <v>0</v>
          </cell>
          <cell r="I158">
            <v>2143.2304974506283</v>
          </cell>
          <cell r="J158">
            <v>45008</v>
          </cell>
        </row>
        <row r="159">
          <cell r="A159" t="str">
            <v>W83001</v>
          </cell>
          <cell r="B159">
            <v>398003</v>
          </cell>
          <cell r="C159" t="str">
            <v xml:space="preserve">KIPP Central City Acdmy </v>
          </cell>
          <cell r="D159">
            <v>424</v>
          </cell>
          <cell r="E159">
            <v>416</v>
          </cell>
          <cell r="F159">
            <v>-8</v>
          </cell>
          <cell r="G159">
            <v>0</v>
          </cell>
          <cell r="H159">
            <v>-8</v>
          </cell>
          <cell r="I159">
            <v>2117.5221244262229</v>
          </cell>
          <cell r="J159">
            <v>-16940</v>
          </cell>
        </row>
        <row r="160">
          <cell r="A160" t="str">
            <v>W85001</v>
          </cell>
          <cell r="B160">
            <v>398006</v>
          </cell>
          <cell r="C160" t="str">
            <v xml:space="preserve">KIPP N.O. Leadership Acdmy </v>
          </cell>
          <cell r="D160">
            <v>843</v>
          </cell>
          <cell r="E160">
            <v>845</v>
          </cell>
          <cell r="F160">
            <v>2</v>
          </cell>
          <cell r="G160">
            <v>2</v>
          </cell>
          <cell r="H160">
            <v>0</v>
          </cell>
          <cell r="I160">
            <v>2194.2733840882665</v>
          </cell>
          <cell r="J160">
            <v>4389</v>
          </cell>
        </row>
        <row r="161">
          <cell r="A161" t="str">
            <v>W86001</v>
          </cell>
          <cell r="B161">
            <v>398007</v>
          </cell>
          <cell r="C161" t="str">
            <v xml:space="preserve">KIPP East </v>
          </cell>
          <cell r="D161">
            <v>239</v>
          </cell>
          <cell r="E161">
            <v>242</v>
          </cell>
          <cell r="F161">
            <v>3</v>
          </cell>
          <cell r="G161">
            <v>3</v>
          </cell>
          <cell r="H161">
            <v>0</v>
          </cell>
          <cell r="I161">
            <v>2194.2733840882665</v>
          </cell>
          <cell r="J161">
            <v>6583</v>
          </cell>
        </row>
        <row r="162">
          <cell r="A162" t="str">
            <v>W91001</v>
          </cell>
          <cell r="B162">
            <v>399001</v>
          </cell>
          <cell r="C162" t="str">
            <v xml:space="preserve">S.J. Green Charter </v>
          </cell>
          <cell r="D162">
            <v>470</v>
          </cell>
          <cell r="E162">
            <v>493</v>
          </cell>
          <cell r="F162">
            <v>23</v>
          </cell>
          <cell r="G162">
            <v>23</v>
          </cell>
          <cell r="H162">
            <v>0</v>
          </cell>
          <cell r="I162">
            <v>2197.6819139798617</v>
          </cell>
          <cell r="J162">
            <v>50547</v>
          </cell>
        </row>
        <row r="163">
          <cell r="A163" t="str">
            <v>W92001</v>
          </cell>
          <cell r="B163">
            <v>399002</v>
          </cell>
          <cell r="C163" t="str">
            <v xml:space="preserve">Arthur Ashe Charter </v>
          </cell>
          <cell r="D163">
            <v>751</v>
          </cell>
          <cell r="E163">
            <v>747</v>
          </cell>
          <cell r="F163">
            <v>-4</v>
          </cell>
          <cell r="G163">
            <v>0</v>
          </cell>
          <cell r="H163">
            <v>-4</v>
          </cell>
          <cell r="I163">
            <v>2223.242367865987</v>
          </cell>
          <cell r="J163">
            <v>-8893</v>
          </cell>
        </row>
        <row r="164">
          <cell r="A164" t="str">
            <v>W93001</v>
          </cell>
          <cell r="B164">
            <v>399003</v>
          </cell>
          <cell r="C164" t="str">
            <v xml:space="preserve">Joseph Clark High </v>
          </cell>
          <cell r="D164">
            <v>213</v>
          </cell>
          <cell r="E164">
            <v>201</v>
          </cell>
          <cell r="F164">
            <v>-12</v>
          </cell>
          <cell r="G164">
            <v>0</v>
          </cell>
          <cell r="H164">
            <v>-12</v>
          </cell>
          <cell r="I164">
            <v>2194.2733840882665</v>
          </cell>
          <cell r="J164">
            <v>-26331</v>
          </cell>
        </row>
        <row r="165">
          <cell r="A165" t="str">
            <v>W94001</v>
          </cell>
          <cell r="B165">
            <v>399004</v>
          </cell>
          <cell r="C165" t="str">
            <v>Phillis Wheatley Community School</v>
          </cell>
          <cell r="D165">
            <v>691</v>
          </cell>
          <cell r="E165">
            <v>697</v>
          </cell>
          <cell r="F165">
            <v>6</v>
          </cell>
          <cell r="G165">
            <v>6</v>
          </cell>
          <cell r="H165">
            <v>0</v>
          </cell>
          <cell r="I165">
            <v>2194.2733840882665</v>
          </cell>
          <cell r="J165">
            <v>13166</v>
          </cell>
        </row>
        <row r="166">
          <cell r="A166" t="str">
            <v>W95001</v>
          </cell>
          <cell r="B166">
            <v>399005</v>
          </cell>
          <cell r="C166" t="str">
            <v xml:space="preserve">Langston Hughes Acdmy </v>
          </cell>
          <cell r="D166">
            <v>763</v>
          </cell>
          <cell r="E166">
            <v>760</v>
          </cell>
          <cell r="F166">
            <v>-3</v>
          </cell>
          <cell r="G166">
            <v>0</v>
          </cell>
          <cell r="H166">
            <v>-3</v>
          </cell>
          <cell r="I166">
            <v>2194.2733840882665</v>
          </cell>
          <cell r="J166">
            <v>-6583</v>
          </cell>
        </row>
        <row r="167">
          <cell r="A167" t="str">
            <v>WAA001</v>
          </cell>
          <cell r="B167">
            <v>368001</v>
          </cell>
          <cell r="C167" t="str">
            <v xml:space="preserve">Morris Jeff Community School </v>
          </cell>
          <cell r="D167">
            <v>680</v>
          </cell>
          <cell r="E167">
            <v>675</v>
          </cell>
          <cell r="F167">
            <v>-5</v>
          </cell>
          <cell r="G167">
            <v>0</v>
          </cell>
          <cell r="H167">
            <v>-5</v>
          </cell>
          <cell r="I167">
            <v>2194.2733840882665</v>
          </cell>
          <cell r="J167">
            <v>-10971</v>
          </cell>
        </row>
        <row r="168">
          <cell r="A168" t="str">
            <v>WAB001</v>
          </cell>
          <cell r="B168">
            <v>367001</v>
          </cell>
          <cell r="C168" t="str">
            <v xml:space="preserve">Edgar P. Harney Spirit of Excellence Acdmy </v>
          </cell>
          <cell r="D168">
            <v>317</v>
          </cell>
          <cell r="E168">
            <v>316</v>
          </cell>
          <cell r="F168">
            <v>-1</v>
          </cell>
          <cell r="G168">
            <v>0</v>
          </cell>
          <cell r="H168">
            <v>-1</v>
          </cell>
          <cell r="I168">
            <v>2194.2733840882665</v>
          </cell>
          <cell r="J168">
            <v>-2194</v>
          </cell>
        </row>
        <row r="169">
          <cell r="A169" t="str">
            <v>WAE001</v>
          </cell>
          <cell r="B169">
            <v>364001</v>
          </cell>
          <cell r="C169" t="str">
            <v xml:space="preserve">Fannie C. Williams Charter School </v>
          </cell>
          <cell r="D169">
            <v>571</v>
          </cell>
          <cell r="E169">
            <v>562</v>
          </cell>
          <cell r="F169">
            <v>-9</v>
          </cell>
          <cell r="G169">
            <v>0</v>
          </cell>
          <cell r="H169">
            <v>-9</v>
          </cell>
          <cell r="I169">
            <v>2194.2733840882665</v>
          </cell>
          <cell r="J169">
            <v>-19748</v>
          </cell>
        </row>
        <row r="170">
          <cell r="A170" t="str">
            <v>WAF001</v>
          </cell>
          <cell r="B170">
            <v>363001</v>
          </cell>
          <cell r="C170" t="str">
            <v xml:space="preserve">Harriet Tubman Charter School </v>
          </cell>
          <cell r="D170">
            <v>573</v>
          </cell>
          <cell r="E170">
            <v>553</v>
          </cell>
          <cell r="F170">
            <v>-20</v>
          </cell>
          <cell r="G170">
            <v>0</v>
          </cell>
          <cell r="H170">
            <v>-20</v>
          </cell>
          <cell r="I170">
            <v>2194.2733840882665</v>
          </cell>
          <cell r="J170">
            <v>-43885</v>
          </cell>
        </row>
        <row r="171">
          <cell r="A171" t="str">
            <v>WAH001</v>
          </cell>
          <cell r="B171">
            <v>360001</v>
          </cell>
          <cell r="C171" t="str">
            <v xml:space="preserve">The NET Charter School </v>
          </cell>
          <cell r="D171">
            <v>168</v>
          </cell>
          <cell r="E171">
            <v>164</v>
          </cell>
          <cell r="F171">
            <v>-4</v>
          </cell>
          <cell r="G171">
            <v>0</v>
          </cell>
          <cell r="H171">
            <v>-4</v>
          </cell>
          <cell r="I171">
            <v>2194.2733840882665</v>
          </cell>
          <cell r="J171">
            <v>-8777</v>
          </cell>
        </row>
        <row r="172">
          <cell r="A172" t="str">
            <v>WAI001</v>
          </cell>
          <cell r="B172">
            <v>361001</v>
          </cell>
          <cell r="C172" t="str">
            <v xml:space="preserve">Crescent Leadership Acdmy </v>
          </cell>
          <cell r="D172">
            <v>80</v>
          </cell>
          <cell r="E172">
            <v>86</v>
          </cell>
          <cell r="F172">
            <v>6</v>
          </cell>
          <cell r="G172">
            <v>6</v>
          </cell>
          <cell r="H172">
            <v>0</v>
          </cell>
          <cell r="I172">
            <v>2194.2733840882665</v>
          </cell>
          <cell r="J172">
            <v>13166</v>
          </cell>
        </row>
        <row r="173">
          <cell r="A173" t="str">
            <v>WAM001</v>
          </cell>
          <cell r="B173">
            <v>363002</v>
          </cell>
          <cell r="C173" t="str">
            <v xml:space="preserve">Paul Habans Elem </v>
          </cell>
          <cell r="D173">
            <v>570</v>
          </cell>
          <cell r="E173">
            <v>533</v>
          </cell>
          <cell r="F173">
            <v>-37</v>
          </cell>
          <cell r="G173">
            <v>0</v>
          </cell>
          <cell r="H173">
            <v>-37</v>
          </cell>
          <cell r="I173">
            <v>2194.2733840882665</v>
          </cell>
          <cell r="J173">
            <v>-81188</v>
          </cell>
        </row>
        <row r="174">
          <cell r="A174" t="str">
            <v>WE1001</v>
          </cell>
          <cell r="B174">
            <v>385001</v>
          </cell>
          <cell r="C174" t="str">
            <v xml:space="preserve">Sylvanie Williams College Prep </v>
          </cell>
          <cell r="D174">
            <v>385</v>
          </cell>
          <cell r="E174">
            <v>384</v>
          </cell>
          <cell r="F174">
            <v>-1</v>
          </cell>
          <cell r="G174">
            <v>0</v>
          </cell>
          <cell r="H174">
            <v>-1</v>
          </cell>
          <cell r="I174">
            <v>2130.6348590803018</v>
          </cell>
          <cell r="J174">
            <v>-2131</v>
          </cell>
        </row>
        <row r="175">
          <cell r="A175" t="str">
            <v>WE2001</v>
          </cell>
          <cell r="B175">
            <v>385002</v>
          </cell>
          <cell r="C175" t="str">
            <v xml:space="preserve">Cohen College Prep </v>
          </cell>
          <cell r="D175">
            <v>415</v>
          </cell>
          <cell r="E175">
            <v>418</v>
          </cell>
          <cell r="F175">
            <v>3</v>
          </cell>
          <cell r="G175">
            <v>3</v>
          </cell>
          <cell r="H175">
            <v>0</v>
          </cell>
          <cell r="I175">
            <v>2194.2733840882665</v>
          </cell>
          <cell r="J175">
            <v>6583</v>
          </cell>
        </row>
        <row r="176">
          <cell r="A176" t="str">
            <v>WE3001</v>
          </cell>
          <cell r="B176">
            <v>385003</v>
          </cell>
          <cell r="C176" t="str">
            <v xml:space="preserve">Crocker College Prep </v>
          </cell>
          <cell r="D176">
            <v>519</v>
          </cell>
          <cell r="E176">
            <v>507</v>
          </cell>
          <cell r="F176">
            <v>-12</v>
          </cell>
          <cell r="G176">
            <v>0</v>
          </cell>
          <cell r="H176">
            <v>-12</v>
          </cell>
          <cell r="I176">
            <v>2194.2733840882665</v>
          </cell>
          <cell r="J176">
            <v>-26331</v>
          </cell>
        </row>
        <row r="177">
          <cell r="A177" t="str">
            <v>WI1001</v>
          </cell>
          <cell r="B177">
            <v>381001</v>
          </cell>
          <cell r="C177" t="str">
            <v xml:space="preserve">Akili Academy of N.O. </v>
          </cell>
          <cell r="D177">
            <v>557</v>
          </cell>
          <cell r="E177">
            <v>552</v>
          </cell>
          <cell r="F177">
            <v>-5</v>
          </cell>
          <cell r="G177">
            <v>0</v>
          </cell>
          <cell r="H177">
            <v>-5</v>
          </cell>
          <cell r="I177">
            <v>2193.0850515422107</v>
          </cell>
          <cell r="J177">
            <v>-10965</v>
          </cell>
        </row>
        <row r="178">
          <cell r="A178" t="str">
            <v>WJ1001</v>
          </cell>
          <cell r="B178">
            <v>382001</v>
          </cell>
          <cell r="C178" t="str">
            <v xml:space="preserve">Sci Academy </v>
          </cell>
          <cell r="D178">
            <v>560</v>
          </cell>
          <cell r="E178">
            <v>558</v>
          </cell>
          <cell r="F178">
            <v>-2</v>
          </cell>
          <cell r="G178">
            <v>0</v>
          </cell>
          <cell r="H178">
            <v>-2</v>
          </cell>
          <cell r="I178">
            <v>2213.0313020615295</v>
          </cell>
          <cell r="J178">
            <v>-4426</v>
          </cell>
        </row>
        <row r="179">
          <cell r="A179" t="str">
            <v>WJ2001</v>
          </cell>
          <cell r="B179">
            <v>382002</v>
          </cell>
          <cell r="C179" t="str">
            <v xml:space="preserve">G.W. Carver Collegiate Acdmy </v>
          </cell>
          <cell r="D179">
            <v>769</v>
          </cell>
          <cell r="E179">
            <v>754</v>
          </cell>
          <cell r="F179">
            <v>-15</v>
          </cell>
          <cell r="G179">
            <v>0</v>
          </cell>
          <cell r="H179">
            <v>-15</v>
          </cell>
          <cell r="I179">
            <v>2194.2733840882665</v>
          </cell>
          <cell r="J179">
            <v>-32914</v>
          </cell>
        </row>
        <row r="180">
          <cell r="A180" t="str">
            <v>WL1001</v>
          </cell>
          <cell r="B180">
            <v>398004</v>
          </cell>
          <cell r="C180" t="str">
            <v xml:space="preserve">KIPP Central City Primary </v>
          </cell>
          <cell r="D180">
            <v>497</v>
          </cell>
          <cell r="E180">
            <v>497</v>
          </cell>
          <cell r="F180">
            <v>0</v>
          </cell>
          <cell r="G180">
            <v>0</v>
          </cell>
          <cell r="H180">
            <v>0</v>
          </cell>
          <cell r="I180">
            <v>2191.9144980031906</v>
          </cell>
          <cell r="J180">
            <v>0</v>
          </cell>
        </row>
        <row r="181">
          <cell r="A181" t="str">
            <v>WU1001</v>
          </cell>
          <cell r="B181">
            <v>374001</v>
          </cell>
          <cell r="C181" t="str">
            <v xml:space="preserve">Success Preparatory Academy </v>
          </cell>
          <cell r="D181">
            <v>452</v>
          </cell>
          <cell r="E181">
            <v>471</v>
          </cell>
          <cell r="F181">
            <v>19</v>
          </cell>
          <cell r="G181">
            <v>19</v>
          </cell>
          <cell r="H181">
            <v>0</v>
          </cell>
          <cell r="I181">
            <v>2194.2733840882665</v>
          </cell>
          <cell r="J181">
            <v>41691</v>
          </cell>
        </row>
        <row r="182">
          <cell r="A182" t="str">
            <v>WV1001</v>
          </cell>
          <cell r="B182">
            <v>373001</v>
          </cell>
          <cell r="C182" t="str">
            <v xml:space="preserve">Arise Academy </v>
          </cell>
          <cell r="D182">
            <v>486</v>
          </cell>
          <cell r="E182">
            <v>497</v>
          </cell>
          <cell r="F182">
            <v>11</v>
          </cell>
          <cell r="G182">
            <v>11</v>
          </cell>
          <cell r="H182">
            <v>0</v>
          </cell>
          <cell r="I182">
            <v>2194.2733840882665</v>
          </cell>
          <cell r="J182">
            <v>24137</v>
          </cell>
        </row>
        <row r="183">
          <cell r="A183" t="str">
            <v>WV2001</v>
          </cell>
          <cell r="B183">
            <v>373002</v>
          </cell>
          <cell r="C183" t="str">
            <v xml:space="preserve">Mildred Osborne Elem </v>
          </cell>
          <cell r="D183">
            <v>494</v>
          </cell>
          <cell r="E183">
            <v>481</v>
          </cell>
          <cell r="F183">
            <v>-13</v>
          </cell>
          <cell r="G183">
            <v>0</v>
          </cell>
          <cell r="H183">
            <v>-13</v>
          </cell>
          <cell r="I183">
            <v>2194.2733840882665</v>
          </cell>
          <cell r="J183">
            <v>-28526</v>
          </cell>
        </row>
        <row r="184">
          <cell r="A184" t="str">
            <v>WZ1001</v>
          </cell>
          <cell r="B184">
            <v>369001</v>
          </cell>
          <cell r="C184" t="str">
            <v xml:space="preserve">ReNEW Cultural Arts Acdmy. </v>
          </cell>
          <cell r="D184">
            <v>598</v>
          </cell>
          <cell r="E184">
            <v>658</v>
          </cell>
          <cell r="F184">
            <v>60</v>
          </cell>
          <cell r="G184">
            <v>60</v>
          </cell>
          <cell r="H184">
            <v>0</v>
          </cell>
          <cell r="I184">
            <v>2194.2733840882665</v>
          </cell>
          <cell r="J184">
            <v>131656</v>
          </cell>
        </row>
        <row r="185">
          <cell r="A185" t="str">
            <v>WZ2001</v>
          </cell>
          <cell r="B185">
            <v>369002</v>
          </cell>
          <cell r="C185" t="str">
            <v xml:space="preserve">ReNEW SciTech Acdmy. </v>
          </cell>
          <cell r="D185">
            <v>663</v>
          </cell>
          <cell r="E185">
            <v>690</v>
          </cell>
          <cell r="F185">
            <v>27</v>
          </cell>
          <cell r="G185">
            <v>27</v>
          </cell>
          <cell r="H185">
            <v>0</v>
          </cell>
          <cell r="I185">
            <v>2194.2733840882665</v>
          </cell>
          <cell r="J185">
            <v>59245</v>
          </cell>
        </row>
        <row r="186">
          <cell r="A186" t="str">
            <v>WZ3001</v>
          </cell>
          <cell r="B186">
            <v>369003</v>
          </cell>
          <cell r="C186" t="str">
            <v xml:space="preserve">ReNEW Delores T. Aaron Elem </v>
          </cell>
          <cell r="D186">
            <v>799</v>
          </cell>
          <cell r="E186">
            <v>790</v>
          </cell>
          <cell r="F186">
            <v>-9</v>
          </cell>
          <cell r="G186">
            <v>0</v>
          </cell>
          <cell r="H186">
            <v>-9</v>
          </cell>
          <cell r="I186">
            <v>2194.2733840882665</v>
          </cell>
          <cell r="J186">
            <v>-19748</v>
          </cell>
        </row>
        <row r="187">
          <cell r="A187" t="str">
            <v>WZ5001</v>
          </cell>
          <cell r="B187">
            <v>369005</v>
          </cell>
          <cell r="C187" t="str">
            <v xml:space="preserve">ReNEW Accelerated High, City Park </v>
          </cell>
          <cell r="D187">
            <v>337</v>
          </cell>
          <cell r="E187">
            <v>251</v>
          </cell>
          <cell r="F187">
            <v>-86</v>
          </cell>
          <cell r="G187">
            <v>0</v>
          </cell>
          <cell r="H187">
            <v>-86</v>
          </cell>
          <cell r="I187">
            <v>2194.2733840882665</v>
          </cell>
          <cell r="J187">
            <v>-188708</v>
          </cell>
        </row>
        <row r="188">
          <cell r="A188" t="str">
            <v>WZ6001</v>
          </cell>
          <cell r="B188">
            <v>369006</v>
          </cell>
          <cell r="C188" t="str">
            <v xml:space="preserve">ReNEW Schaumburg Elem </v>
          </cell>
          <cell r="D188">
            <v>819</v>
          </cell>
          <cell r="E188">
            <v>804</v>
          </cell>
          <cell r="F188">
            <v>-15</v>
          </cell>
          <cell r="G188">
            <v>0</v>
          </cell>
          <cell r="H188">
            <v>-15</v>
          </cell>
          <cell r="I188">
            <v>2194.2733840882665</v>
          </cell>
          <cell r="J188">
            <v>-32914</v>
          </cell>
        </row>
        <row r="189">
          <cell r="A189" t="str">
            <v>WZ7001</v>
          </cell>
          <cell r="B189">
            <v>369007</v>
          </cell>
          <cell r="C189" t="str">
            <v xml:space="preserve">ReNEW McDonogh City Park Acdmy </v>
          </cell>
          <cell r="D189">
            <v>614</v>
          </cell>
          <cell r="E189">
            <v>645</v>
          </cell>
          <cell r="F189">
            <v>31</v>
          </cell>
          <cell r="G189">
            <v>31</v>
          </cell>
          <cell r="H189">
            <v>0</v>
          </cell>
          <cell r="I189">
            <v>2194.2733840882665</v>
          </cell>
          <cell r="J189">
            <v>68022</v>
          </cell>
        </row>
        <row r="190">
          <cell r="A190" t="str">
            <v>W87001</v>
          </cell>
          <cell r="B190">
            <v>398008</v>
          </cell>
          <cell r="C190" t="str">
            <v>KIPP Booker T. Washington High School</v>
          </cell>
          <cell r="D190">
            <v>106</v>
          </cell>
          <cell r="E190">
            <v>113</v>
          </cell>
          <cell r="F190">
            <v>7</v>
          </cell>
          <cell r="G190">
            <v>7</v>
          </cell>
          <cell r="H190">
            <v>0</v>
          </cell>
          <cell r="I190">
            <v>2194.2733840882665</v>
          </cell>
          <cell r="J190">
            <v>15360</v>
          </cell>
        </row>
        <row r="191">
          <cell r="A191" t="str">
            <v>WJ4001</v>
          </cell>
          <cell r="B191">
            <v>382004</v>
          </cell>
          <cell r="C191" t="str">
            <v>Livingston Collegiate Academy</v>
          </cell>
          <cell r="D191">
            <v>163</v>
          </cell>
          <cell r="E191">
            <v>157</v>
          </cell>
          <cell r="F191">
            <v>-6</v>
          </cell>
          <cell r="G191">
            <v>0</v>
          </cell>
          <cell r="H191">
            <v>-6</v>
          </cell>
          <cell r="I191">
            <v>2194.2733840882665</v>
          </cell>
          <cell r="J191">
            <v>-13166</v>
          </cell>
        </row>
        <row r="192">
          <cell r="A192">
            <v>0</v>
          </cell>
          <cell r="B192">
            <v>0</v>
          </cell>
          <cell r="C192" t="str">
            <v>Total Type 5 Charters - Orleans</v>
          </cell>
          <cell r="D192">
            <v>25893</v>
          </cell>
          <cell r="E192">
            <v>25920</v>
          </cell>
          <cell r="F192">
            <v>27</v>
          </cell>
          <cell r="G192">
            <v>393</v>
          </cell>
          <cell r="H192">
            <v>-366</v>
          </cell>
          <cell r="I192">
            <v>0</v>
          </cell>
          <cell r="J192">
            <v>61812</v>
          </cell>
        </row>
        <row r="193">
          <cell r="A193">
            <v>0</v>
          </cell>
          <cell r="B193">
            <v>0</v>
          </cell>
          <cell r="C193">
            <v>0</v>
          </cell>
          <cell r="D193">
            <v>0</v>
          </cell>
          <cell r="E193">
            <v>0</v>
          </cell>
          <cell r="F193">
            <v>0</v>
          </cell>
          <cell r="G193">
            <v>0</v>
          </cell>
          <cell r="H193">
            <v>0</v>
          </cell>
          <cell r="I193">
            <v>0</v>
          </cell>
          <cell r="J193">
            <v>0</v>
          </cell>
        </row>
        <row r="194">
          <cell r="A194">
            <v>0</v>
          </cell>
          <cell r="B194">
            <v>0</v>
          </cell>
          <cell r="C194" t="str">
            <v>Total Statewide</v>
          </cell>
          <cell r="D194">
            <v>693930</v>
          </cell>
          <cell r="E194">
            <v>691934</v>
          </cell>
          <cell r="F194">
            <v>-1996</v>
          </cell>
          <cell r="G194">
            <v>1432</v>
          </cell>
          <cell r="H194">
            <v>-3428</v>
          </cell>
          <cell r="I194">
            <v>0</v>
          </cell>
          <cell r="J194">
            <v>-5715921</v>
          </cell>
        </row>
      </sheetData>
      <sheetData sheetId="48" refreshError="1"/>
      <sheetData sheetId="49" refreshError="1"/>
      <sheetData sheetId="50" refreshError="1"/>
      <sheetData sheetId="51">
        <row r="5">
          <cell r="Y5">
            <v>0</v>
          </cell>
        </row>
      </sheetData>
      <sheetData sheetId="52">
        <row r="5">
          <cell r="Y5">
            <v>0</v>
          </cell>
        </row>
      </sheetData>
      <sheetData sheetId="53">
        <row r="5">
          <cell r="Y5">
            <v>0</v>
          </cell>
        </row>
      </sheetData>
      <sheetData sheetId="54">
        <row r="5">
          <cell r="Y5">
            <v>0</v>
          </cell>
        </row>
      </sheetData>
      <sheetData sheetId="55">
        <row r="5">
          <cell r="Y5">
            <v>0</v>
          </cell>
        </row>
      </sheetData>
      <sheetData sheetId="56">
        <row r="5">
          <cell r="Y5">
            <v>0</v>
          </cell>
        </row>
      </sheetData>
      <sheetData sheetId="57">
        <row r="5">
          <cell r="Y5">
            <v>0</v>
          </cell>
        </row>
      </sheetData>
      <sheetData sheetId="58">
        <row r="5">
          <cell r="Y5">
            <v>0</v>
          </cell>
        </row>
      </sheetData>
      <sheetData sheetId="59">
        <row r="5">
          <cell r="G5">
            <v>0</v>
          </cell>
        </row>
      </sheetData>
      <sheetData sheetId="60">
        <row r="5">
          <cell r="G5">
            <v>-3936</v>
          </cell>
        </row>
      </sheetData>
      <sheetData sheetId="61">
        <row r="5">
          <cell r="E5">
            <v>0</v>
          </cell>
        </row>
      </sheetData>
      <sheetData sheetId="62">
        <row r="5">
          <cell r="E5">
            <v>0</v>
          </cell>
        </row>
      </sheetData>
      <sheetData sheetId="63">
        <row r="5">
          <cell r="E5">
            <v>0</v>
          </cell>
        </row>
      </sheetData>
      <sheetData sheetId="64">
        <row r="5">
          <cell r="E5">
            <v>0</v>
          </cell>
        </row>
      </sheetData>
      <sheetData sheetId="65">
        <row r="5">
          <cell r="E5">
            <v>0</v>
          </cell>
        </row>
      </sheetData>
      <sheetData sheetId="66">
        <row r="5">
          <cell r="E5">
            <v>0</v>
          </cell>
        </row>
      </sheetData>
      <sheetData sheetId="67">
        <row r="5">
          <cell r="E5">
            <v>0</v>
          </cell>
        </row>
      </sheetData>
      <sheetData sheetId="68">
        <row r="5">
          <cell r="E5">
            <v>0</v>
          </cell>
        </row>
      </sheetData>
      <sheetData sheetId="69">
        <row r="5">
          <cell r="E5">
            <v>0</v>
          </cell>
        </row>
      </sheetData>
      <sheetData sheetId="70">
        <row r="5">
          <cell r="E5">
            <v>0</v>
          </cell>
        </row>
      </sheetData>
      <sheetData sheetId="71">
        <row r="5">
          <cell r="E5">
            <v>0</v>
          </cell>
        </row>
      </sheetData>
      <sheetData sheetId="72">
        <row r="5">
          <cell r="E5">
            <v>0</v>
          </cell>
        </row>
      </sheetData>
      <sheetData sheetId="73">
        <row r="5">
          <cell r="E5">
            <v>0</v>
          </cell>
        </row>
      </sheetData>
      <sheetData sheetId="74">
        <row r="5">
          <cell r="E5">
            <v>0</v>
          </cell>
        </row>
      </sheetData>
      <sheetData sheetId="75">
        <row r="5">
          <cell r="E5">
            <v>0</v>
          </cell>
        </row>
      </sheetData>
      <sheetData sheetId="76">
        <row r="5">
          <cell r="E5">
            <v>0</v>
          </cell>
        </row>
      </sheetData>
      <sheetData sheetId="77">
        <row r="5">
          <cell r="E5">
            <v>0</v>
          </cell>
        </row>
      </sheetData>
      <sheetData sheetId="78">
        <row r="5">
          <cell r="E5">
            <v>0</v>
          </cell>
        </row>
      </sheetData>
      <sheetData sheetId="79">
        <row r="5">
          <cell r="E5">
            <v>0</v>
          </cell>
        </row>
      </sheetData>
      <sheetData sheetId="80">
        <row r="5">
          <cell r="E5">
            <v>0</v>
          </cell>
        </row>
      </sheetData>
      <sheetData sheetId="81">
        <row r="5">
          <cell r="E5">
            <v>-1</v>
          </cell>
        </row>
      </sheetData>
      <sheetData sheetId="82">
        <row r="5">
          <cell r="E5">
            <v>-9</v>
          </cell>
        </row>
      </sheetData>
      <sheetData sheetId="83">
        <row r="5">
          <cell r="E5">
            <v>-1</v>
          </cell>
        </row>
      </sheetData>
      <sheetData sheetId="84">
        <row r="5">
          <cell r="E5">
            <v>0</v>
          </cell>
        </row>
      </sheetData>
      <sheetData sheetId="85">
        <row r="5">
          <cell r="E5">
            <v>0</v>
          </cell>
        </row>
      </sheetData>
      <sheetData sheetId="86">
        <row r="5">
          <cell r="E5">
            <v>0</v>
          </cell>
        </row>
      </sheetData>
      <sheetData sheetId="87">
        <row r="5">
          <cell r="E5">
            <v>0</v>
          </cell>
        </row>
      </sheetData>
      <sheetData sheetId="88">
        <row r="5">
          <cell r="E5">
            <v>0</v>
          </cell>
        </row>
      </sheetData>
      <sheetData sheetId="89">
        <row r="5">
          <cell r="E5">
            <v>0</v>
          </cell>
        </row>
      </sheetData>
      <sheetData sheetId="90">
        <row r="5">
          <cell r="E5">
            <v>0</v>
          </cell>
        </row>
      </sheetData>
      <sheetData sheetId="91">
        <row r="5">
          <cell r="E5">
            <v>-9</v>
          </cell>
        </row>
      </sheetData>
      <sheetData sheetId="92">
        <row r="5">
          <cell r="E5">
            <v>-4</v>
          </cell>
        </row>
      </sheetData>
      <sheetData sheetId="93" refreshError="1"/>
      <sheetData sheetId="9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P"/>
      <sheetName val="Check #s"/>
      <sheetName val="RSD Deductions"/>
      <sheetName val="MFP Transfers"/>
      <sheetName val="Type 2 new site codes"/>
      <sheetName val="RSD LA new site codes"/>
      <sheetName val="RSD NO new site codes"/>
    </sheetNames>
    <sheetDataSet>
      <sheetData sheetId="0">
        <row r="8">
          <cell r="HI8">
            <v>47600736</v>
          </cell>
        </row>
        <row r="143">
          <cell r="A143" t="str">
            <v>W12001</v>
          </cell>
          <cell r="B143" t="str">
            <v>RS</v>
          </cell>
          <cell r="C143" t="str">
            <v>Pierre A. Capdau Learning Acdmy (New Beg.)</v>
          </cell>
          <cell r="D143" t="str">
            <v>200998872-00</v>
          </cell>
          <cell r="E143">
            <v>3602283</v>
          </cell>
          <cell r="I143">
            <v>3602283</v>
          </cell>
          <cell r="J143">
            <v>3602283</v>
          </cell>
          <cell r="K143">
            <v>3602283</v>
          </cell>
          <cell r="L143">
            <v>3602283</v>
          </cell>
          <cell r="M143">
            <v>3602283</v>
          </cell>
          <cell r="N143">
            <v>3602283</v>
          </cell>
          <cell r="O143">
            <v>3424534</v>
          </cell>
          <cell r="P143">
            <v>3417566</v>
          </cell>
          <cell r="R143">
            <v>300190</v>
          </cell>
          <cell r="S143">
            <v>123824</v>
          </cell>
          <cell r="U143">
            <v>176366</v>
          </cell>
          <cell r="W143">
            <v>300190</v>
          </cell>
          <cell r="X143">
            <v>123824</v>
          </cell>
          <cell r="Z143">
            <v>176366</v>
          </cell>
          <cell r="AB143">
            <v>300190</v>
          </cell>
          <cell r="AC143">
            <v>123824</v>
          </cell>
          <cell r="AE143">
            <v>176366</v>
          </cell>
          <cell r="AG143">
            <v>300190</v>
          </cell>
          <cell r="AH143">
            <v>123824</v>
          </cell>
          <cell r="AJ143">
            <v>176366</v>
          </cell>
          <cell r="AL143">
            <v>300190</v>
          </cell>
          <cell r="AM143">
            <v>123824</v>
          </cell>
          <cell r="AO143">
            <v>176366</v>
          </cell>
          <cell r="AQ143">
            <v>300191</v>
          </cell>
          <cell r="AR143">
            <v>123824</v>
          </cell>
          <cell r="AT143">
            <v>176367</v>
          </cell>
          <cell r="AV143">
            <v>300191</v>
          </cell>
          <cell r="AW143">
            <v>123824</v>
          </cell>
          <cell r="AY143">
            <v>176367</v>
          </cell>
          <cell r="BA143">
            <v>240940</v>
          </cell>
          <cell r="BB143">
            <v>140395</v>
          </cell>
          <cell r="BD143">
            <v>100545</v>
          </cell>
          <cell r="BE143">
            <v>237457</v>
          </cell>
          <cell r="BF143">
            <v>136912</v>
          </cell>
          <cell r="BH143">
            <v>100545</v>
          </cell>
          <cell r="BI143">
            <v>0</v>
          </cell>
          <cell r="BM143">
            <v>0</v>
          </cell>
          <cell r="BQ143">
            <v>0</v>
          </cell>
          <cell r="BU143">
            <v>121254</v>
          </cell>
          <cell r="BX143">
            <v>28155</v>
          </cell>
          <cell r="BY143">
            <v>150781</v>
          </cell>
          <cell r="CA143">
            <v>300190</v>
          </cell>
          <cell r="CB143">
            <v>121265</v>
          </cell>
          <cell r="CE143">
            <v>62881</v>
          </cell>
          <cell r="CF143">
            <v>116044</v>
          </cell>
          <cell r="CH143">
            <v>300190</v>
          </cell>
          <cell r="CI143">
            <v>121266</v>
          </cell>
          <cell r="CJ143">
            <v>0</v>
          </cell>
          <cell r="CL143">
            <v>63167</v>
          </cell>
          <cell r="CM143">
            <v>115757</v>
          </cell>
          <cell r="CO143">
            <v>300190</v>
          </cell>
          <cell r="CP143">
            <v>121266</v>
          </cell>
          <cell r="CQ143">
            <v>-7857</v>
          </cell>
          <cell r="CS143">
            <v>63167</v>
          </cell>
          <cell r="CT143">
            <v>115757</v>
          </cell>
          <cell r="CV143">
            <v>292333</v>
          </cell>
          <cell r="CW143">
            <v>121266</v>
          </cell>
          <cell r="CZ143">
            <v>63008</v>
          </cell>
          <cell r="DA143">
            <v>115916</v>
          </cell>
          <cell r="DC143">
            <v>300190</v>
          </cell>
          <cell r="DD143">
            <v>121266</v>
          </cell>
          <cell r="DE143">
            <v>-7857</v>
          </cell>
          <cell r="DG143">
            <v>63008</v>
          </cell>
          <cell r="DH143">
            <v>115916</v>
          </cell>
          <cell r="DJ143">
            <v>292333</v>
          </cell>
          <cell r="DK143">
            <v>121184</v>
          </cell>
          <cell r="DN143">
            <v>65022</v>
          </cell>
          <cell r="DO143">
            <v>113985</v>
          </cell>
          <cell r="DS143">
            <v>300191</v>
          </cell>
          <cell r="DT143">
            <v>121184</v>
          </cell>
          <cell r="DU143">
            <v>0</v>
          </cell>
          <cell r="DW143">
            <v>65022</v>
          </cell>
          <cell r="DX143">
            <v>113985</v>
          </cell>
          <cell r="EA143">
            <v>300191</v>
          </cell>
          <cell r="EB143">
            <v>121184</v>
          </cell>
          <cell r="EC143">
            <v>-6053</v>
          </cell>
          <cell r="EE143">
            <v>65142</v>
          </cell>
          <cell r="EF143">
            <v>113865</v>
          </cell>
          <cell r="EI143">
            <v>294138</v>
          </cell>
          <cell r="EJ143">
            <v>123072</v>
          </cell>
          <cell r="EK143">
            <v>0</v>
          </cell>
          <cell r="EM143">
            <v>41427</v>
          </cell>
          <cell r="EN143">
            <v>76441</v>
          </cell>
          <cell r="EQ143">
            <v>240940</v>
          </cell>
          <cell r="ER143">
            <v>110743</v>
          </cell>
          <cell r="ES143">
            <v>0</v>
          </cell>
          <cell r="EU143">
            <v>43342</v>
          </cell>
          <cell r="EV143">
            <v>83372</v>
          </cell>
          <cell r="EY143">
            <v>237457</v>
          </cell>
          <cell r="FH143">
            <v>0</v>
          </cell>
          <cell r="FI143">
            <v>1324950</v>
          </cell>
          <cell r="FJ143">
            <v>0</v>
          </cell>
          <cell r="FK143">
            <v>623341</v>
          </cell>
          <cell r="FL143">
            <v>1231819</v>
          </cell>
          <cell r="FM143">
            <v>0</v>
          </cell>
          <cell r="FN143">
            <v>3180110</v>
          </cell>
          <cell r="FO143">
            <v>-21767</v>
          </cell>
          <cell r="FP143">
            <v>3158343</v>
          </cell>
          <cell r="FQ143">
            <v>237456</v>
          </cell>
          <cell r="FV143">
            <v>237456</v>
          </cell>
          <cell r="FX143">
            <v>0</v>
          </cell>
          <cell r="FY143">
            <v>0</v>
          </cell>
          <cell r="FZ143">
            <v>0</v>
          </cell>
          <cell r="GA143">
            <v>0</v>
          </cell>
          <cell r="GD143">
            <v>3602283</v>
          </cell>
          <cell r="GL143">
            <v>237457</v>
          </cell>
          <cell r="GM143">
            <v>-1</v>
          </cell>
          <cell r="GP143">
            <v>0</v>
          </cell>
          <cell r="GQ143">
            <v>0</v>
          </cell>
          <cell r="GS143">
            <v>1192440</v>
          </cell>
          <cell r="GT143">
            <v>-110743</v>
          </cell>
          <cell r="GU143">
            <v>0</v>
          </cell>
          <cell r="GV143">
            <v>0</v>
          </cell>
          <cell r="GW143">
            <v>579999</v>
          </cell>
          <cell r="GX143">
            <v>-43342</v>
          </cell>
          <cell r="GY143">
            <v>1148447</v>
          </cell>
          <cell r="GZ143">
            <v>-83372</v>
          </cell>
          <cell r="HA143">
            <v>0</v>
          </cell>
          <cell r="HB143">
            <v>0</v>
          </cell>
          <cell r="HD143">
            <v>0</v>
          </cell>
          <cell r="HF143">
            <v>0</v>
          </cell>
          <cell r="HI143">
            <v>1391723</v>
          </cell>
          <cell r="HJ143">
            <v>1788387</v>
          </cell>
        </row>
        <row r="144">
          <cell r="A144" t="str">
            <v>W13001</v>
          </cell>
          <cell r="B144" t="str">
            <v>0B</v>
          </cell>
          <cell r="C144" t="str">
            <v>Lake Area New Tech Early College (New Beg.)</v>
          </cell>
          <cell r="D144" t="str">
            <v>200998872-03</v>
          </cell>
          <cell r="E144">
            <v>7458497</v>
          </cell>
          <cell r="I144">
            <v>7458497</v>
          </cell>
          <cell r="J144">
            <v>7458497</v>
          </cell>
          <cell r="K144">
            <v>7458497</v>
          </cell>
          <cell r="L144">
            <v>7458497</v>
          </cell>
          <cell r="M144">
            <v>7458497</v>
          </cell>
          <cell r="N144">
            <v>7458497</v>
          </cell>
          <cell r="O144">
            <v>7399963</v>
          </cell>
          <cell r="P144">
            <v>7450910</v>
          </cell>
          <cell r="R144">
            <v>621541</v>
          </cell>
          <cell r="S144">
            <v>287251</v>
          </cell>
          <cell r="U144">
            <v>334290</v>
          </cell>
          <cell r="W144">
            <v>621541</v>
          </cell>
          <cell r="X144">
            <v>287251</v>
          </cell>
          <cell r="Z144">
            <v>334290</v>
          </cell>
          <cell r="AB144">
            <v>621542</v>
          </cell>
          <cell r="AC144">
            <v>287252</v>
          </cell>
          <cell r="AE144">
            <v>334290</v>
          </cell>
          <cell r="AG144">
            <v>621542</v>
          </cell>
          <cell r="AH144">
            <v>287252</v>
          </cell>
          <cell r="AJ144">
            <v>334290</v>
          </cell>
          <cell r="AL144">
            <v>621542</v>
          </cell>
          <cell r="AM144">
            <v>287252</v>
          </cell>
          <cell r="AO144">
            <v>334290</v>
          </cell>
          <cell r="AQ144">
            <v>621541</v>
          </cell>
          <cell r="AR144">
            <v>287251</v>
          </cell>
          <cell r="AT144">
            <v>334290</v>
          </cell>
          <cell r="AV144">
            <v>621541</v>
          </cell>
          <cell r="AW144">
            <v>287251</v>
          </cell>
          <cell r="AY144">
            <v>334290</v>
          </cell>
          <cell r="BA144">
            <v>602030</v>
          </cell>
          <cell r="BB144">
            <v>287625</v>
          </cell>
          <cell r="BD144">
            <v>314405</v>
          </cell>
          <cell r="BE144">
            <v>627504</v>
          </cell>
          <cell r="BF144">
            <v>313099</v>
          </cell>
          <cell r="BH144">
            <v>314405</v>
          </cell>
          <cell r="BI144">
            <v>0</v>
          </cell>
          <cell r="BM144">
            <v>0</v>
          </cell>
          <cell r="BQ144">
            <v>0</v>
          </cell>
          <cell r="BU144">
            <v>281292</v>
          </cell>
          <cell r="BX144">
            <v>53368</v>
          </cell>
          <cell r="BY144">
            <v>286881</v>
          </cell>
          <cell r="CA144">
            <v>621541</v>
          </cell>
          <cell r="CB144">
            <v>281315</v>
          </cell>
          <cell r="CE144">
            <v>119186</v>
          </cell>
          <cell r="CF144">
            <v>221040</v>
          </cell>
          <cell r="CH144">
            <v>621541</v>
          </cell>
          <cell r="CI144">
            <v>281316</v>
          </cell>
          <cell r="CJ144">
            <v>0</v>
          </cell>
          <cell r="CL144">
            <v>119727</v>
          </cell>
          <cell r="CM144">
            <v>220499</v>
          </cell>
          <cell r="CO144">
            <v>621542</v>
          </cell>
          <cell r="CP144">
            <v>281316</v>
          </cell>
          <cell r="CQ144">
            <v>0</v>
          </cell>
          <cell r="CS144">
            <v>119727</v>
          </cell>
          <cell r="CT144">
            <v>220499</v>
          </cell>
          <cell r="CV144">
            <v>621542</v>
          </cell>
          <cell r="CW144">
            <v>281316</v>
          </cell>
          <cell r="CZ144">
            <v>119430</v>
          </cell>
          <cell r="DA144">
            <v>220796</v>
          </cell>
          <cell r="DC144">
            <v>621542</v>
          </cell>
          <cell r="DD144">
            <v>281316</v>
          </cell>
          <cell r="DE144">
            <v>-1750</v>
          </cell>
          <cell r="DG144">
            <v>119430</v>
          </cell>
          <cell r="DH144">
            <v>220796</v>
          </cell>
          <cell r="DJ144">
            <v>619792</v>
          </cell>
          <cell r="DK144">
            <v>281125</v>
          </cell>
          <cell r="DN144">
            <v>123246</v>
          </cell>
          <cell r="DO144">
            <v>217170</v>
          </cell>
          <cell r="DS144">
            <v>621541</v>
          </cell>
          <cell r="DT144">
            <v>281125</v>
          </cell>
          <cell r="DU144">
            <v>-1450</v>
          </cell>
          <cell r="DW144">
            <v>123246</v>
          </cell>
          <cell r="DX144">
            <v>217170</v>
          </cell>
          <cell r="EA144">
            <v>620091</v>
          </cell>
          <cell r="EB144">
            <v>281125</v>
          </cell>
          <cell r="EC144">
            <v>0</v>
          </cell>
          <cell r="EE144">
            <v>123471</v>
          </cell>
          <cell r="EF144">
            <v>216945</v>
          </cell>
          <cell r="EI144">
            <v>621541</v>
          </cell>
          <cell r="EJ144">
            <v>252134</v>
          </cell>
          <cell r="EK144">
            <v>-3400</v>
          </cell>
          <cell r="EM144">
            <v>129543</v>
          </cell>
          <cell r="EN144">
            <v>220353</v>
          </cell>
          <cell r="EQ144">
            <v>598630</v>
          </cell>
          <cell r="ER144">
            <v>253254</v>
          </cell>
          <cell r="ES144">
            <v>-5022</v>
          </cell>
          <cell r="EU144">
            <v>135533</v>
          </cell>
          <cell r="EV144">
            <v>238717</v>
          </cell>
          <cell r="EY144">
            <v>622482</v>
          </cell>
          <cell r="FH144">
            <v>0</v>
          </cell>
          <cell r="FI144">
            <v>3036634</v>
          </cell>
          <cell r="FJ144">
            <v>0</v>
          </cell>
          <cell r="FK144">
            <v>1285907</v>
          </cell>
          <cell r="FL144">
            <v>2500866</v>
          </cell>
          <cell r="FM144">
            <v>0</v>
          </cell>
          <cell r="FN144">
            <v>6823407</v>
          </cell>
          <cell r="FO144">
            <v>-11622</v>
          </cell>
          <cell r="FP144">
            <v>6811785</v>
          </cell>
          <cell r="FQ144">
            <v>627503</v>
          </cell>
          <cell r="FV144">
            <v>627503</v>
          </cell>
          <cell r="FX144">
            <v>0</v>
          </cell>
          <cell r="FY144">
            <v>0</v>
          </cell>
          <cell r="FZ144">
            <v>0</v>
          </cell>
          <cell r="GA144">
            <v>0</v>
          </cell>
          <cell r="GD144">
            <v>7458497</v>
          </cell>
          <cell r="GL144">
            <v>627504</v>
          </cell>
          <cell r="GM144">
            <v>-1</v>
          </cell>
          <cell r="GP144">
            <v>0</v>
          </cell>
          <cell r="GQ144">
            <v>0</v>
          </cell>
          <cell r="GS144">
            <v>2776780</v>
          </cell>
          <cell r="GT144">
            <v>-248232</v>
          </cell>
          <cell r="GU144">
            <v>0</v>
          </cell>
          <cell r="GV144">
            <v>0</v>
          </cell>
          <cell r="GW144">
            <v>1150374</v>
          </cell>
          <cell r="GX144">
            <v>-135533</v>
          </cell>
          <cell r="GY144">
            <v>2262149</v>
          </cell>
          <cell r="GZ144">
            <v>-238717</v>
          </cell>
          <cell r="HA144">
            <v>0</v>
          </cell>
          <cell r="HB144">
            <v>0</v>
          </cell>
          <cell r="HD144">
            <v>0</v>
          </cell>
          <cell r="HF144">
            <v>0</v>
          </cell>
          <cell r="HI144">
            <v>3185987</v>
          </cell>
          <cell r="HJ144">
            <v>3637420</v>
          </cell>
        </row>
        <row r="145">
          <cell r="A145" t="str">
            <v>W31001</v>
          </cell>
          <cell r="B145" t="str">
            <v>J2</v>
          </cell>
          <cell r="C145" t="str">
            <v>Dr. MLK, Jr Charter for Sci &amp; Tech (OPSB Type 3B)</v>
          </cell>
          <cell r="D145" t="str">
            <v>510619611-00</v>
          </cell>
          <cell r="E145">
            <v>6387590</v>
          </cell>
          <cell r="I145">
            <v>6387590</v>
          </cell>
          <cell r="J145">
            <v>6387590</v>
          </cell>
          <cell r="K145">
            <v>6387590</v>
          </cell>
          <cell r="L145">
            <v>6387590</v>
          </cell>
          <cell r="M145">
            <v>6387590</v>
          </cell>
          <cell r="N145">
            <v>6387590</v>
          </cell>
          <cell r="O145">
            <v>8556749</v>
          </cell>
          <cell r="P145">
            <v>8539611</v>
          </cell>
          <cell r="R145">
            <v>532300</v>
          </cell>
          <cell r="S145">
            <v>212829</v>
          </cell>
          <cell r="U145">
            <v>319471</v>
          </cell>
          <cell r="W145">
            <v>532299</v>
          </cell>
          <cell r="X145">
            <v>212829</v>
          </cell>
          <cell r="Z145">
            <v>319470</v>
          </cell>
          <cell r="AB145">
            <v>532300</v>
          </cell>
          <cell r="AC145">
            <v>212829</v>
          </cell>
          <cell r="AE145">
            <v>319471</v>
          </cell>
          <cell r="AG145">
            <v>532300</v>
          </cell>
          <cell r="AH145">
            <v>212829</v>
          </cell>
          <cell r="AJ145">
            <v>319471</v>
          </cell>
          <cell r="AL145">
            <v>532300</v>
          </cell>
          <cell r="AM145">
            <v>212829</v>
          </cell>
          <cell r="AO145">
            <v>319471</v>
          </cell>
          <cell r="AQ145">
            <v>532298</v>
          </cell>
          <cell r="AR145">
            <v>212828</v>
          </cell>
          <cell r="AT145">
            <v>319470</v>
          </cell>
          <cell r="AV145">
            <v>532298</v>
          </cell>
          <cell r="AW145">
            <v>212828</v>
          </cell>
          <cell r="AY145">
            <v>319470</v>
          </cell>
          <cell r="BA145">
            <v>1255352</v>
          </cell>
          <cell r="BB145">
            <v>562693</v>
          </cell>
          <cell r="BD145">
            <v>692659</v>
          </cell>
          <cell r="BE145">
            <v>1246783</v>
          </cell>
          <cell r="BF145">
            <v>554124</v>
          </cell>
          <cell r="BH145">
            <v>692659</v>
          </cell>
          <cell r="BI145">
            <v>0</v>
          </cell>
          <cell r="BM145">
            <v>0</v>
          </cell>
          <cell r="BQ145">
            <v>0</v>
          </cell>
          <cell r="BU145">
            <v>208414</v>
          </cell>
          <cell r="BX145">
            <v>51003</v>
          </cell>
          <cell r="BY145">
            <v>272883</v>
          </cell>
          <cell r="CA145">
            <v>532300</v>
          </cell>
          <cell r="CB145">
            <v>208430</v>
          </cell>
          <cell r="CE145">
            <v>113901</v>
          </cell>
          <cell r="CF145">
            <v>209968</v>
          </cell>
          <cell r="CH145">
            <v>532299</v>
          </cell>
          <cell r="CI145">
            <v>208431</v>
          </cell>
          <cell r="CJ145">
            <v>0</v>
          </cell>
          <cell r="CL145">
            <v>114419</v>
          </cell>
          <cell r="CM145">
            <v>209450</v>
          </cell>
          <cell r="CO145">
            <v>532300</v>
          </cell>
          <cell r="CP145">
            <v>208431</v>
          </cell>
          <cell r="CQ145">
            <v>0</v>
          </cell>
          <cell r="CS145">
            <v>114419</v>
          </cell>
          <cell r="CT145">
            <v>209450</v>
          </cell>
          <cell r="CV145">
            <v>532300</v>
          </cell>
          <cell r="CW145">
            <v>208431</v>
          </cell>
          <cell r="CZ145">
            <v>114135</v>
          </cell>
          <cell r="DA145">
            <v>209734</v>
          </cell>
          <cell r="DC145">
            <v>532300</v>
          </cell>
          <cell r="DD145">
            <v>208431</v>
          </cell>
          <cell r="DE145">
            <v>0</v>
          </cell>
          <cell r="DG145">
            <v>114135</v>
          </cell>
          <cell r="DH145">
            <v>209734</v>
          </cell>
          <cell r="DJ145">
            <v>532300</v>
          </cell>
          <cell r="DK145">
            <v>208290</v>
          </cell>
          <cell r="DN145">
            <v>117782</v>
          </cell>
          <cell r="DO145">
            <v>206226</v>
          </cell>
          <cell r="DS145">
            <v>532298</v>
          </cell>
          <cell r="DT145">
            <v>208290</v>
          </cell>
          <cell r="DU145">
            <v>0</v>
          </cell>
          <cell r="DW145">
            <v>117782</v>
          </cell>
          <cell r="DX145">
            <v>206226</v>
          </cell>
          <cell r="EA145">
            <v>532298</v>
          </cell>
          <cell r="EB145">
            <v>208290</v>
          </cell>
          <cell r="EC145">
            <v>0</v>
          </cell>
          <cell r="EE145">
            <v>117997</v>
          </cell>
          <cell r="EF145">
            <v>206011</v>
          </cell>
          <cell r="EI145">
            <v>532298</v>
          </cell>
          <cell r="EJ145">
            <v>493261</v>
          </cell>
          <cell r="EK145">
            <v>-376</v>
          </cell>
          <cell r="EM145">
            <v>285393</v>
          </cell>
          <cell r="EN145">
            <v>476698</v>
          </cell>
          <cell r="EQ145">
            <v>1254976</v>
          </cell>
          <cell r="ER145">
            <v>448208</v>
          </cell>
          <cell r="ES145">
            <v>-3764</v>
          </cell>
          <cell r="EU145">
            <v>298592</v>
          </cell>
          <cell r="EV145">
            <v>499983</v>
          </cell>
          <cell r="EY145">
            <v>1243019</v>
          </cell>
          <cell r="FH145">
            <v>0</v>
          </cell>
          <cell r="FI145">
            <v>2816907</v>
          </cell>
          <cell r="FJ145">
            <v>0</v>
          </cell>
          <cell r="FK145">
            <v>1559558</v>
          </cell>
          <cell r="FL145">
            <v>2916363</v>
          </cell>
          <cell r="FM145">
            <v>0</v>
          </cell>
          <cell r="FN145">
            <v>7292828</v>
          </cell>
          <cell r="FO145">
            <v>-4140</v>
          </cell>
          <cell r="FP145">
            <v>7288688</v>
          </cell>
          <cell r="FQ145">
            <v>1246783</v>
          </cell>
          <cell r="FV145">
            <v>1246783</v>
          </cell>
          <cell r="FX145">
            <v>0</v>
          </cell>
          <cell r="FY145">
            <v>0</v>
          </cell>
          <cell r="FZ145">
            <v>0</v>
          </cell>
          <cell r="GA145">
            <v>0</v>
          </cell>
          <cell r="GD145">
            <v>6387590</v>
          </cell>
          <cell r="GL145">
            <v>1246783</v>
          </cell>
          <cell r="GM145">
            <v>0</v>
          </cell>
          <cell r="GP145">
            <v>0</v>
          </cell>
          <cell r="GQ145">
            <v>0</v>
          </cell>
          <cell r="GS145">
            <v>2368323</v>
          </cell>
          <cell r="GT145">
            <v>-444444</v>
          </cell>
          <cell r="GU145">
            <v>0</v>
          </cell>
          <cell r="GV145">
            <v>0</v>
          </cell>
          <cell r="GW145">
            <v>1260966</v>
          </cell>
          <cell r="GX145">
            <v>-298592</v>
          </cell>
          <cell r="GY145">
            <v>2416380</v>
          </cell>
          <cell r="GZ145">
            <v>-499983</v>
          </cell>
          <cell r="HA145">
            <v>0</v>
          </cell>
          <cell r="HB145">
            <v>0</v>
          </cell>
          <cell r="HD145">
            <v>0</v>
          </cell>
          <cell r="HF145">
            <v>0</v>
          </cell>
          <cell r="HI145">
            <v>3032275</v>
          </cell>
          <cell r="HJ145">
            <v>4260553</v>
          </cell>
        </row>
        <row r="146">
          <cell r="A146" t="str">
            <v>W5A001</v>
          </cell>
          <cell r="B146" t="str">
            <v>MC</v>
          </cell>
          <cell r="C146" t="str">
            <v>Mary D. Coghill Accelerated (Better Choice Foundation)</v>
          </cell>
          <cell r="D146" t="str">
            <v>455596256-00</v>
          </cell>
          <cell r="E146">
            <v>5323018</v>
          </cell>
          <cell r="I146">
            <v>5323018</v>
          </cell>
          <cell r="J146">
            <v>5323018</v>
          </cell>
          <cell r="K146">
            <v>5323018</v>
          </cell>
          <cell r="L146">
            <v>5323018</v>
          </cell>
          <cell r="M146">
            <v>5323018</v>
          </cell>
          <cell r="N146">
            <v>5323018</v>
          </cell>
          <cell r="O146">
            <v>5147369</v>
          </cell>
          <cell r="P146">
            <v>5136116</v>
          </cell>
          <cell r="R146">
            <v>443585</v>
          </cell>
          <cell r="S146">
            <v>174492</v>
          </cell>
          <cell r="U146">
            <v>269093</v>
          </cell>
          <cell r="W146">
            <v>443585</v>
          </cell>
          <cell r="X146">
            <v>174492</v>
          </cell>
          <cell r="Z146">
            <v>269093</v>
          </cell>
          <cell r="AB146">
            <v>443585</v>
          </cell>
          <cell r="AC146">
            <v>174492</v>
          </cell>
          <cell r="AE146">
            <v>269093</v>
          </cell>
          <cell r="AG146">
            <v>443585</v>
          </cell>
          <cell r="AH146">
            <v>174492</v>
          </cell>
          <cell r="AJ146">
            <v>269093</v>
          </cell>
          <cell r="AL146">
            <v>443585</v>
          </cell>
          <cell r="AM146">
            <v>174492</v>
          </cell>
          <cell r="AO146">
            <v>269093</v>
          </cell>
          <cell r="AQ146">
            <v>443585</v>
          </cell>
          <cell r="AR146">
            <v>174492</v>
          </cell>
          <cell r="AT146">
            <v>269093</v>
          </cell>
          <cell r="AV146">
            <v>443585</v>
          </cell>
          <cell r="AW146">
            <v>174492</v>
          </cell>
          <cell r="AY146">
            <v>269093</v>
          </cell>
          <cell r="BA146">
            <v>385035</v>
          </cell>
          <cell r="BB146">
            <v>165238</v>
          </cell>
          <cell r="BD146">
            <v>219797</v>
          </cell>
          <cell r="BE146">
            <v>379408</v>
          </cell>
          <cell r="BF146">
            <v>159611</v>
          </cell>
          <cell r="BH146">
            <v>219797</v>
          </cell>
          <cell r="BI146">
            <v>0</v>
          </cell>
          <cell r="BM146">
            <v>0</v>
          </cell>
          <cell r="BQ146">
            <v>0</v>
          </cell>
          <cell r="BU146">
            <v>170872</v>
          </cell>
          <cell r="BX146">
            <v>42960</v>
          </cell>
          <cell r="BY146">
            <v>229753</v>
          </cell>
          <cell r="CA146">
            <v>443585</v>
          </cell>
          <cell r="CB146">
            <v>170887</v>
          </cell>
          <cell r="CE146">
            <v>95940</v>
          </cell>
          <cell r="CF146">
            <v>176758</v>
          </cell>
          <cell r="CH146">
            <v>443585</v>
          </cell>
          <cell r="CI146">
            <v>170886</v>
          </cell>
          <cell r="CJ146">
            <v>0</v>
          </cell>
          <cell r="CL146">
            <v>96376</v>
          </cell>
          <cell r="CM146">
            <v>176323</v>
          </cell>
          <cell r="CO146">
            <v>443585</v>
          </cell>
          <cell r="CP146">
            <v>170886</v>
          </cell>
          <cell r="CQ146">
            <v>0</v>
          </cell>
          <cell r="CS146">
            <v>96376</v>
          </cell>
          <cell r="CT146">
            <v>176323</v>
          </cell>
          <cell r="CV146">
            <v>443585</v>
          </cell>
          <cell r="CW146">
            <v>170886</v>
          </cell>
          <cell r="CZ146">
            <v>96137</v>
          </cell>
          <cell r="DA146">
            <v>176562</v>
          </cell>
          <cell r="DC146">
            <v>443585</v>
          </cell>
          <cell r="DD146">
            <v>170886</v>
          </cell>
          <cell r="DE146">
            <v>0</v>
          </cell>
          <cell r="DG146">
            <v>96137</v>
          </cell>
          <cell r="DH146">
            <v>176562</v>
          </cell>
          <cell r="DJ146">
            <v>443585</v>
          </cell>
          <cell r="DK146">
            <v>170771</v>
          </cell>
          <cell r="DN146">
            <v>99209</v>
          </cell>
          <cell r="DO146">
            <v>173605</v>
          </cell>
          <cell r="DS146">
            <v>443585</v>
          </cell>
          <cell r="DT146">
            <v>170771</v>
          </cell>
          <cell r="DU146">
            <v>0</v>
          </cell>
          <cell r="DW146">
            <v>99209</v>
          </cell>
          <cell r="DX146">
            <v>173605</v>
          </cell>
          <cell r="EA146">
            <v>443585</v>
          </cell>
          <cell r="EB146">
            <v>170771</v>
          </cell>
          <cell r="EC146">
            <v>0</v>
          </cell>
          <cell r="EE146">
            <v>99390</v>
          </cell>
          <cell r="EF146">
            <v>173424</v>
          </cell>
          <cell r="EI146">
            <v>443585</v>
          </cell>
          <cell r="EJ146">
            <v>144849</v>
          </cell>
          <cell r="EK146">
            <v>0</v>
          </cell>
          <cell r="EM146">
            <v>90562</v>
          </cell>
          <cell r="EN146">
            <v>149624</v>
          </cell>
          <cell r="EQ146">
            <v>385035</v>
          </cell>
          <cell r="ER146">
            <v>129103</v>
          </cell>
          <cell r="ES146">
            <v>0</v>
          </cell>
          <cell r="EU146">
            <v>94751</v>
          </cell>
          <cell r="EV146">
            <v>155554</v>
          </cell>
          <cell r="EY146">
            <v>379408</v>
          </cell>
          <cell r="FH146">
            <v>0</v>
          </cell>
          <cell r="FI146">
            <v>1811568</v>
          </cell>
          <cell r="FJ146">
            <v>0</v>
          </cell>
          <cell r="FK146">
            <v>1007047</v>
          </cell>
          <cell r="FL146">
            <v>1938093</v>
          </cell>
          <cell r="FM146">
            <v>0</v>
          </cell>
          <cell r="FN146">
            <v>4756708</v>
          </cell>
          <cell r="FO146">
            <v>0</v>
          </cell>
          <cell r="FP146">
            <v>4756708</v>
          </cell>
          <cell r="FQ146">
            <v>379408</v>
          </cell>
          <cell r="FV146">
            <v>379408</v>
          </cell>
          <cell r="FX146">
            <v>0</v>
          </cell>
          <cell r="FY146">
            <v>0</v>
          </cell>
          <cell r="FZ146">
            <v>0</v>
          </cell>
          <cell r="GA146">
            <v>0</v>
          </cell>
          <cell r="GD146">
            <v>5323018</v>
          </cell>
          <cell r="GL146">
            <v>379408</v>
          </cell>
          <cell r="GM146">
            <v>0</v>
          </cell>
          <cell r="GP146">
            <v>0</v>
          </cell>
          <cell r="GQ146">
            <v>0</v>
          </cell>
          <cell r="GS146">
            <v>1682465</v>
          </cell>
          <cell r="GT146">
            <v>-129103</v>
          </cell>
          <cell r="GU146">
            <v>0</v>
          </cell>
          <cell r="GV146">
            <v>0</v>
          </cell>
          <cell r="GW146">
            <v>912296</v>
          </cell>
          <cell r="GX146">
            <v>-94751</v>
          </cell>
          <cell r="GY146">
            <v>1782539</v>
          </cell>
          <cell r="GZ146">
            <v>-155554</v>
          </cell>
          <cell r="HA146">
            <v>0</v>
          </cell>
          <cell r="HB146">
            <v>0</v>
          </cell>
          <cell r="HD146">
            <v>0</v>
          </cell>
          <cell r="HF146">
            <v>0</v>
          </cell>
          <cell r="HI146">
            <v>1895277</v>
          </cell>
          <cell r="HJ146">
            <v>2861431</v>
          </cell>
        </row>
        <row r="147">
          <cell r="A147" t="str">
            <v>W84001</v>
          </cell>
          <cell r="B147" t="str">
            <v>T7</v>
          </cell>
          <cell r="C147" t="str">
            <v>KIPP Renaissance High (KIPP N.O.)</v>
          </cell>
          <cell r="D147" t="str">
            <v>202277213-06</v>
          </cell>
          <cell r="E147">
            <v>5032590</v>
          </cell>
          <cell r="I147">
            <v>5032590</v>
          </cell>
          <cell r="J147">
            <v>5032590</v>
          </cell>
          <cell r="K147">
            <v>5032590</v>
          </cell>
          <cell r="L147">
            <v>5032590</v>
          </cell>
          <cell r="M147">
            <v>5032590</v>
          </cell>
          <cell r="N147">
            <v>5032590</v>
          </cell>
          <cell r="O147">
            <v>5169122</v>
          </cell>
          <cell r="P147">
            <v>5161532</v>
          </cell>
          <cell r="R147">
            <v>419383</v>
          </cell>
          <cell r="S147">
            <v>218951</v>
          </cell>
          <cell r="U147">
            <v>200432</v>
          </cell>
          <cell r="W147">
            <v>419382</v>
          </cell>
          <cell r="X147">
            <v>218950</v>
          </cell>
          <cell r="Z147">
            <v>200432</v>
          </cell>
          <cell r="AB147">
            <v>419383</v>
          </cell>
          <cell r="AC147">
            <v>218951</v>
          </cell>
          <cell r="AE147">
            <v>200432</v>
          </cell>
          <cell r="AG147">
            <v>419383</v>
          </cell>
          <cell r="AH147">
            <v>218951</v>
          </cell>
          <cell r="AJ147">
            <v>200432</v>
          </cell>
          <cell r="AL147">
            <v>419383</v>
          </cell>
          <cell r="AM147">
            <v>218951</v>
          </cell>
          <cell r="AO147">
            <v>200432</v>
          </cell>
          <cell r="AQ147">
            <v>419382</v>
          </cell>
          <cell r="AR147">
            <v>218950</v>
          </cell>
          <cell r="AT147">
            <v>200432</v>
          </cell>
          <cell r="AV147">
            <v>419382</v>
          </cell>
          <cell r="AW147">
            <v>218950</v>
          </cell>
          <cell r="AY147">
            <v>200432</v>
          </cell>
          <cell r="BA147">
            <v>464893</v>
          </cell>
          <cell r="BB147">
            <v>217579</v>
          </cell>
          <cell r="BD147">
            <v>247314</v>
          </cell>
          <cell r="BE147">
            <v>461099</v>
          </cell>
          <cell r="BF147">
            <v>213785</v>
          </cell>
          <cell r="BH147">
            <v>247314</v>
          </cell>
          <cell r="BI147">
            <v>0</v>
          </cell>
          <cell r="BM147">
            <v>0</v>
          </cell>
          <cell r="BQ147">
            <v>0</v>
          </cell>
          <cell r="BU147">
            <v>214409</v>
          </cell>
          <cell r="BX147">
            <v>31998</v>
          </cell>
          <cell r="BY147">
            <v>172976</v>
          </cell>
          <cell r="CA147">
            <v>419383</v>
          </cell>
          <cell r="CB147">
            <v>214426</v>
          </cell>
          <cell r="CE147">
            <v>71460</v>
          </cell>
          <cell r="CF147">
            <v>133496</v>
          </cell>
          <cell r="CH147">
            <v>419382</v>
          </cell>
          <cell r="CI147">
            <v>214426</v>
          </cell>
          <cell r="CJ147">
            <v>0</v>
          </cell>
          <cell r="CL147">
            <v>71785</v>
          </cell>
          <cell r="CM147">
            <v>133172</v>
          </cell>
          <cell r="CO147">
            <v>419383</v>
          </cell>
          <cell r="CP147">
            <v>214426</v>
          </cell>
          <cell r="CQ147">
            <v>0</v>
          </cell>
          <cell r="CS147">
            <v>71785</v>
          </cell>
          <cell r="CT147">
            <v>133172</v>
          </cell>
          <cell r="CV147">
            <v>419383</v>
          </cell>
          <cell r="CW147">
            <v>214426</v>
          </cell>
          <cell r="CZ147">
            <v>71607</v>
          </cell>
          <cell r="DA147">
            <v>133350</v>
          </cell>
          <cell r="DC147">
            <v>419383</v>
          </cell>
          <cell r="DD147">
            <v>214426</v>
          </cell>
          <cell r="DE147">
            <v>0</v>
          </cell>
          <cell r="DG147">
            <v>71607</v>
          </cell>
          <cell r="DH147">
            <v>133350</v>
          </cell>
          <cell r="DJ147">
            <v>419383</v>
          </cell>
          <cell r="DK147">
            <v>214280</v>
          </cell>
          <cell r="DN147">
            <v>73895</v>
          </cell>
          <cell r="DO147">
            <v>131207</v>
          </cell>
          <cell r="DS147">
            <v>419382</v>
          </cell>
          <cell r="DT147">
            <v>214280</v>
          </cell>
          <cell r="DU147">
            <v>0</v>
          </cell>
          <cell r="DW147">
            <v>73895</v>
          </cell>
          <cell r="DX147">
            <v>131207</v>
          </cell>
          <cell r="EA147">
            <v>419382</v>
          </cell>
          <cell r="EB147">
            <v>214280</v>
          </cell>
          <cell r="EC147">
            <v>0</v>
          </cell>
          <cell r="EE147">
            <v>74030</v>
          </cell>
          <cell r="EF147">
            <v>131072</v>
          </cell>
          <cell r="EI147">
            <v>419382</v>
          </cell>
          <cell r="EJ147">
            <v>190731</v>
          </cell>
          <cell r="EK147">
            <v>0</v>
          </cell>
          <cell r="EM147">
            <v>101899</v>
          </cell>
          <cell r="EN147">
            <v>172263</v>
          </cell>
          <cell r="EQ147">
            <v>464893</v>
          </cell>
          <cell r="ER147">
            <v>172922</v>
          </cell>
          <cell r="ES147">
            <v>0</v>
          </cell>
          <cell r="EU147">
            <v>106613</v>
          </cell>
          <cell r="EV147">
            <v>181564</v>
          </cell>
          <cell r="EY147">
            <v>461099</v>
          </cell>
          <cell r="FH147">
            <v>0</v>
          </cell>
          <cell r="FI147">
            <v>2293032</v>
          </cell>
          <cell r="FJ147">
            <v>0</v>
          </cell>
          <cell r="FK147">
            <v>820574</v>
          </cell>
          <cell r="FL147">
            <v>1586829</v>
          </cell>
          <cell r="FM147">
            <v>0</v>
          </cell>
          <cell r="FN147">
            <v>4700435</v>
          </cell>
          <cell r="FO147">
            <v>0</v>
          </cell>
          <cell r="FP147">
            <v>4700435</v>
          </cell>
          <cell r="FQ147">
            <v>461097</v>
          </cell>
          <cell r="FV147">
            <v>461097</v>
          </cell>
          <cell r="FX147">
            <v>0</v>
          </cell>
          <cell r="FY147">
            <v>0</v>
          </cell>
          <cell r="FZ147">
            <v>0</v>
          </cell>
          <cell r="GA147">
            <v>0</v>
          </cell>
          <cell r="GD147">
            <v>5032590</v>
          </cell>
          <cell r="GL147">
            <v>461099</v>
          </cell>
          <cell r="GM147">
            <v>-2</v>
          </cell>
          <cell r="GP147">
            <v>0</v>
          </cell>
          <cell r="GQ147">
            <v>0</v>
          </cell>
          <cell r="GS147">
            <v>2120110</v>
          </cell>
          <cell r="GT147">
            <v>-172922</v>
          </cell>
          <cell r="GU147">
            <v>0</v>
          </cell>
          <cell r="GV147">
            <v>0</v>
          </cell>
          <cell r="GW147">
            <v>713961</v>
          </cell>
          <cell r="GX147">
            <v>-106613</v>
          </cell>
          <cell r="GY147">
            <v>1405265</v>
          </cell>
          <cell r="GZ147">
            <v>-181564</v>
          </cell>
          <cell r="HA147">
            <v>0</v>
          </cell>
          <cell r="HB147">
            <v>0</v>
          </cell>
          <cell r="HD147">
            <v>0</v>
          </cell>
          <cell r="HF147">
            <v>0</v>
          </cell>
          <cell r="HI147">
            <v>2401919</v>
          </cell>
          <cell r="HJ147">
            <v>2298516</v>
          </cell>
        </row>
        <row r="148">
          <cell r="A148" t="str">
            <v>W11001</v>
          </cell>
          <cell r="B148" t="str">
            <v>RM</v>
          </cell>
          <cell r="C148" t="str">
            <v>Medard H. Nelson Elem (New Beg.)</v>
          </cell>
          <cell r="D148" t="str">
            <v>200998872-01</v>
          </cell>
          <cell r="E148">
            <v>4188804</v>
          </cell>
          <cell r="I148">
            <v>4188804</v>
          </cell>
          <cell r="J148">
            <v>4188804</v>
          </cell>
          <cell r="K148">
            <v>4188804</v>
          </cell>
          <cell r="L148">
            <v>4188804</v>
          </cell>
          <cell r="M148">
            <v>4188804</v>
          </cell>
          <cell r="N148">
            <v>4188804</v>
          </cell>
          <cell r="O148">
            <v>3868764</v>
          </cell>
          <cell r="P148">
            <v>3860772</v>
          </cell>
          <cell r="R148">
            <v>349067</v>
          </cell>
          <cell r="S148">
            <v>144725</v>
          </cell>
          <cell r="U148">
            <v>204342</v>
          </cell>
          <cell r="W148">
            <v>349067</v>
          </cell>
          <cell r="X148">
            <v>144725</v>
          </cell>
          <cell r="Z148">
            <v>204342</v>
          </cell>
          <cell r="AB148">
            <v>349067</v>
          </cell>
          <cell r="AC148">
            <v>144725</v>
          </cell>
          <cell r="AE148">
            <v>204342</v>
          </cell>
          <cell r="AG148">
            <v>349067</v>
          </cell>
          <cell r="AH148">
            <v>144725</v>
          </cell>
          <cell r="AJ148">
            <v>204342</v>
          </cell>
          <cell r="AL148">
            <v>349067</v>
          </cell>
          <cell r="AM148">
            <v>144725</v>
          </cell>
          <cell r="AO148">
            <v>204342</v>
          </cell>
          <cell r="AQ148">
            <v>349067</v>
          </cell>
          <cell r="AR148">
            <v>144726</v>
          </cell>
          <cell r="AT148">
            <v>204341</v>
          </cell>
          <cell r="AV148">
            <v>349067</v>
          </cell>
          <cell r="AW148">
            <v>144726</v>
          </cell>
          <cell r="AY148">
            <v>204341</v>
          </cell>
          <cell r="BA148">
            <v>242387</v>
          </cell>
          <cell r="BB148">
            <v>111580</v>
          </cell>
          <cell r="BD148">
            <v>130807</v>
          </cell>
          <cell r="BE148">
            <v>238391</v>
          </cell>
          <cell r="BF148">
            <v>107584</v>
          </cell>
          <cell r="BH148">
            <v>130807</v>
          </cell>
          <cell r="BI148">
            <v>0</v>
          </cell>
          <cell r="BM148">
            <v>0</v>
          </cell>
          <cell r="BQ148">
            <v>0</v>
          </cell>
          <cell r="BU148">
            <v>141723</v>
          </cell>
          <cell r="BX148">
            <v>32623</v>
          </cell>
          <cell r="BY148">
            <v>174721</v>
          </cell>
          <cell r="CA148">
            <v>349067</v>
          </cell>
          <cell r="CB148">
            <v>141735</v>
          </cell>
          <cell r="CE148">
            <v>72854</v>
          </cell>
          <cell r="CF148">
            <v>134478</v>
          </cell>
          <cell r="CH148">
            <v>349067</v>
          </cell>
          <cell r="CI148">
            <v>141734</v>
          </cell>
          <cell r="CJ148">
            <v>0</v>
          </cell>
          <cell r="CL148">
            <v>73186</v>
          </cell>
          <cell r="CM148">
            <v>134147</v>
          </cell>
          <cell r="CO148">
            <v>349067</v>
          </cell>
          <cell r="CP148">
            <v>141734</v>
          </cell>
          <cell r="CQ148">
            <v>0</v>
          </cell>
          <cell r="CS148">
            <v>73186</v>
          </cell>
          <cell r="CT148">
            <v>134147</v>
          </cell>
          <cell r="CV148">
            <v>349067</v>
          </cell>
          <cell r="CW148">
            <v>141734</v>
          </cell>
          <cell r="CZ148">
            <v>73004</v>
          </cell>
          <cell r="DA148">
            <v>134329</v>
          </cell>
          <cell r="DC148">
            <v>349067</v>
          </cell>
          <cell r="DD148">
            <v>141734</v>
          </cell>
          <cell r="DE148">
            <v>0</v>
          </cell>
          <cell r="DG148">
            <v>73004</v>
          </cell>
          <cell r="DH148">
            <v>134329</v>
          </cell>
          <cell r="DJ148">
            <v>349067</v>
          </cell>
          <cell r="DK148">
            <v>141639</v>
          </cell>
          <cell r="DN148">
            <v>75336</v>
          </cell>
          <cell r="DO148">
            <v>132092</v>
          </cell>
          <cell r="DS148">
            <v>349067</v>
          </cell>
          <cell r="DT148">
            <v>141639</v>
          </cell>
          <cell r="DU148">
            <v>-3196</v>
          </cell>
          <cell r="DW148">
            <v>75336</v>
          </cell>
          <cell r="DX148">
            <v>132092</v>
          </cell>
          <cell r="EA148">
            <v>345871</v>
          </cell>
          <cell r="EB148">
            <v>141639</v>
          </cell>
          <cell r="EC148">
            <v>-3196</v>
          </cell>
          <cell r="EE148">
            <v>75474</v>
          </cell>
          <cell r="EF148">
            <v>131954</v>
          </cell>
          <cell r="EI148">
            <v>345871</v>
          </cell>
          <cell r="EJ148">
            <v>97812</v>
          </cell>
          <cell r="EK148">
            <v>-3760</v>
          </cell>
          <cell r="EM148">
            <v>53896</v>
          </cell>
          <cell r="EN148">
            <v>90679</v>
          </cell>
          <cell r="EQ148">
            <v>238627</v>
          </cell>
          <cell r="ER148">
            <v>87020</v>
          </cell>
          <cell r="ES148">
            <v>-2820</v>
          </cell>
          <cell r="EU148">
            <v>56389</v>
          </cell>
          <cell r="EV148">
            <v>94982</v>
          </cell>
          <cell r="EY148">
            <v>235571</v>
          </cell>
          <cell r="FH148">
            <v>0</v>
          </cell>
          <cell r="FI148">
            <v>1460143</v>
          </cell>
          <cell r="FJ148">
            <v>0</v>
          </cell>
          <cell r="FK148">
            <v>734288</v>
          </cell>
          <cell r="FL148">
            <v>1427950</v>
          </cell>
          <cell r="FM148">
            <v>0</v>
          </cell>
          <cell r="FN148">
            <v>3622381</v>
          </cell>
          <cell r="FO148">
            <v>-12972</v>
          </cell>
          <cell r="FP148">
            <v>3609409</v>
          </cell>
          <cell r="FQ148">
            <v>238391</v>
          </cell>
          <cell r="FV148">
            <v>238391</v>
          </cell>
          <cell r="FX148">
            <v>0</v>
          </cell>
          <cell r="FY148">
            <v>0</v>
          </cell>
          <cell r="FZ148">
            <v>0</v>
          </cell>
          <cell r="GA148">
            <v>0</v>
          </cell>
          <cell r="GD148">
            <v>4188804</v>
          </cell>
          <cell r="GL148">
            <v>238391</v>
          </cell>
          <cell r="GM148">
            <v>0</v>
          </cell>
          <cell r="GP148">
            <v>0</v>
          </cell>
          <cell r="GQ148">
            <v>0</v>
          </cell>
          <cell r="GS148">
            <v>1362971</v>
          </cell>
          <cell r="GT148">
            <v>-84200</v>
          </cell>
          <cell r="GU148">
            <v>0</v>
          </cell>
          <cell r="GV148">
            <v>0</v>
          </cell>
          <cell r="GW148">
            <v>677899</v>
          </cell>
          <cell r="GX148">
            <v>-56389</v>
          </cell>
          <cell r="GY148">
            <v>1332968</v>
          </cell>
          <cell r="GZ148">
            <v>-94982</v>
          </cell>
          <cell r="HA148">
            <v>0</v>
          </cell>
          <cell r="HB148">
            <v>0</v>
          </cell>
          <cell r="HD148">
            <v>0</v>
          </cell>
          <cell r="HF148">
            <v>0</v>
          </cell>
          <cell r="HI148">
            <v>1521692</v>
          </cell>
          <cell r="HJ148">
            <v>2100689</v>
          </cell>
        </row>
        <row r="149">
          <cell r="A149" t="str">
            <v>W14001</v>
          </cell>
          <cell r="B149" t="str">
            <v>YU</v>
          </cell>
          <cell r="C149" t="str">
            <v>Gentilly Terrace Elem (New Beg.)</v>
          </cell>
          <cell r="D149" t="str">
            <v>200998872-06</v>
          </cell>
          <cell r="E149">
            <v>3915274</v>
          </cell>
          <cell r="I149">
            <v>3915274</v>
          </cell>
          <cell r="J149">
            <v>3915274</v>
          </cell>
          <cell r="K149">
            <v>3915274</v>
          </cell>
          <cell r="L149">
            <v>3915274</v>
          </cell>
          <cell r="M149">
            <v>3915274</v>
          </cell>
          <cell r="N149">
            <v>3915274</v>
          </cell>
          <cell r="O149">
            <v>3856626</v>
          </cell>
          <cell r="P149">
            <v>3848350</v>
          </cell>
          <cell r="R149">
            <v>326273</v>
          </cell>
          <cell r="S149">
            <v>135724</v>
          </cell>
          <cell r="U149">
            <v>190549</v>
          </cell>
          <cell r="W149">
            <v>326272</v>
          </cell>
          <cell r="X149">
            <v>135724</v>
          </cell>
          <cell r="Z149">
            <v>190548</v>
          </cell>
          <cell r="AB149">
            <v>326273</v>
          </cell>
          <cell r="AC149">
            <v>135724</v>
          </cell>
          <cell r="AE149">
            <v>190549</v>
          </cell>
          <cell r="AG149">
            <v>326273</v>
          </cell>
          <cell r="AH149">
            <v>135724</v>
          </cell>
          <cell r="AJ149">
            <v>190549</v>
          </cell>
          <cell r="AL149">
            <v>326273</v>
          </cell>
          <cell r="AM149">
            <v>135724</v>
          </cell>
          <cell r="AO149">
            <v>190549</v>
          </cell>
          <cell r="AQ149">
            <v>326273</v>
          </cell>
          <cell r="AR149">
            <v>135725</v>
          </cell>
          <cell r="AT149">
            <v>190548</v>
          </cell>
          <cell r="AV149">
            <v>326273</v>
          </cell>
          <cell r="AW149">
            <v>135725</v>
          </cell>
          <cell r="AY149">
            <v>190548</v>
          </cell>
          <cell r="BA149">
            <v>306723</v>
          </cell>
          <cell r="BB149">
            <v>142275</v>
          </cell>
          <cell r="BD149">
            <v>164448</v>
          </cell>
          <cell r="BE149">
            <v>302585</v>
          </cell>
          <cell r="BF149">
            <v>138137</v>
          </cell>
          <cell r="BH149">
            <v>164448</v>
          </cell>
          <cell r="BI149">
            <v>0</v>
          </cell>
          <cell r="BM149">
            <v>0</v>
          </cell>
          <cell r="BQ149">
            <v>0</v>
          </cell>
          <cell r="BU149">
            <v>132908</v>
          </cell>
          <cell r="BX149">
            <v>30421</v>
          </cell>
          <cell r="BY149">
            <v>162944</v>
          </cell>
          <cell r="CA149">
            <v>326273</v>
          </cell>
          <cell r="CB149">
            <v>132920</v>
          </cell>
          <cell r="CE149">
            <v>67936</v>
          </cell>
          <cell r="CF149">
            <v>125416</v>
          </cell>
          <cell r="CH149">
            <v>326272</v>
          </cell>
          <cell r="CI149">
            <v>132919</v>
          </cell>
          <cell r="CJ149">
            <v>0</v>
          </cell>
          <cell r="CL149">
            <v>68246</v>
          </cell>
          <cell r="CM149">
            <v>125108</v>
          </cell>
          <cell r="CO149">
            <v>326273</v>
          </cell>
          <cell r="CP149">
            <v>132919</v>
          </cell>
          <cell r="CQ149">
            <v>-8460</v>
          </cell>
          <cell r="CS149">
            <v>68246</v>
          </cell>
          <cell r="CT149">
            <v>125108</v>
          </cell>
          <cell r="CV149">
            <v>317813</v>
          </cell>
          <cell r="CW149">
            <v>132919</v>
          </cell>
          <cell r="CZ149">
            <v>68076</v>
          </cell>
          <cell r="DA149">
            <v>125278</v>
          </cell>
          <cell r="DC149">
            <v>326273</v>
          </cell>
          <cell r="DD149">
            <v>132919</v>
          </cell>
          <cell r="DE149">
            <v>-8460</v>
          </cell>
          <cell r="DG149">
            <v>68076</v>
          </cell>
          <cell r="DH149">
            <v>125278</v>
          </cell>
          <cell r="DJ149">
            <v>317813</v>
          </cell>
          <cell r="DK149">
            <v>132830</v>
          </cell>
          <cell r="DN149">
            <v>70251</v>
          </cell>
          <cell r="DO149">
            <v>123192</v>
          </cell>
          <cell r="DS149">
            <v>326273</v>
          </cell>
          <cell r="DT149">
            <v>132830</v>
          </cell>
          <cell r="DU149">
            <v>0</v>
          </cell>
          <cell r="DW149">
            <v>70251</v>
          </cell>
          <cell r="DX149">
            <v>123192</v>
          </cell>
          <cell r="EA149">
            <v>326273</v>
          </cell>
          <cell r="EB149">
            <v>132830</v>
          </cell>
          <cell r="EC149">
            <v>-9114</v>
          </cell>
          <cell r="EE149">
            <v>70380</v>
          </cell>
          <cell r="EF149">
            <v>123063</v>
          </cell>
          <cell r="EI149">
            <v>317159</v>
          </cell>
          <cell r="EJ149">
            <v>124719</v>
          </cell>
          <cell r="EK149">
            <v>0</v>
          </cell>
          <cell r="EM149">
            <v>67757</v>
          </cell>
          <cell r="EN149">
            <v>114247</v>
          </cell>
          <cell r="EQ149">
            <v>306723</v>
          </cell>
          <cell r="ER149">
            <v>111733</v>
          </cell>
          <cell r="ES149">
            <v>0</v>
          </cell>
          <cell r="EU149">
            <v>70891</v>
          </cell>
          <cell r="EV149">
            <v>119961</v>
          </cell>
          <cell r="EY149">
            <v>302585</v>
          </cell>
          <cell r="FH149">
            <v>0</v>
          </cell>
          <cell r="FI149">
            <v>1432446</v>
          </cell>
          <cell r="FJ149">
            <v>0</v>
          </cell>
          <cell r="FK149">
            <v>720531</v>
          </cell>
          <cell r="FL149">
            <v>1392787</v>
          </cell>
          <cell r="FM149">
            <v>0</v>
          </cell>
          <cell r="FN149">
            <v>3545764</v>
          </cell>
          <cell r="FO149">
            <v>-26034</v>
          </cell>
          <cell r="FP149">
            <v>3519730</v>
          </cell>
          <cell r="FQ149">
            <v>302586</v>
          </cell>
          <cell r="FV149">
            <v>302586</v>
          </cell>
          <cell r="FX149">
            <v>0</v>
          </cell>
          <cell r="FY149">
            <v>0</v>
          </cell>
          <cell r="FZ149">
            <v>0</v>
          </cell>
          <cell r="GA149">
            <v>0</v>
          </cell>
          <cell r="GD149">
            <v>3915274</v>
          </cell>
          <cell r="GL149">
            <v>302585</v>
          </cell>
          <cell r="GM149">
            <v>1</v>
          </cell>
          <cell r="GP149">
            <v>0</v>
          </cell>
          <cell r="GQ149">
            <v>0</v>
          </cell>
          <cell r="GS149">
            <v>1294679</v>
          </cell>
          <cell r="GT149">
            <v>-111733</v>
          </cell>
          <cell r="GU149">
            <v>0</v>
          </cell>
          <cell r="GV149">
            <v>0</v>
          </cell>
          <cell r="GW149">
            <v>649640</v>
          </cell>
          <cell r="GX149">
            <v>-70891</v>
          </cell>
          <cell r="GY149">
            <v>1272826</v>
          </cell>
          <cell r="GZ149">
            <v>-119961</v>
          </cell>
          <cell r="HA149">
            <v>0</v>
          </cell>
          <cell r="HB149">
            <v>0</v>
          </cell>
          <cell r="HD149">
            <v>0</v>
          </cell>
          <cell r="HF149">
            <v>0</v>
          </cell>
          <cell r="HI149">
            <v>1501931</v>
          </cell>
          <cell r="HJ149">
            <v>2043833</v>
          </cell>
        </row>
        <row r="150">
          <cell r="A150" t="str">
            <v>W21001</v>
          </cell>
          <cell r="B150" t="str">
            <v>8V</v>
          </cell>
          <cell r="C150" t="str">
            <v>James M. Singleton Charter (Dryades YMCA)
Not in a District Building</v>
          </cell>
          <cell r="D150" t="str">
            <v>720428019-04</v>
          </cell>
          <cell r="E150">
            <v>4081222</v>
          </cell>
          <cell r="I150">
            <v>4081222</v>
          </cell>
          <cell r="J150">
            <v>4081222</v>
          </cell>
          <cell r="K150">
            <v>4081222</v>
          </cell>
          <cell r="L150">
            <v>4081222</v>
          </cell>
          <cell r="M150">
            <v>4081222</v>
          </cell>
          <cell r="N150">
            <v>4081222</v>
          </cell>
          <cell r="O150">
            <v>3554727</v>
          </cell>
          <cell r="P150">
            <v>3549270</v>
          </cell>
          <cell r="R150">
            <v>340102</v>
          </cell>
          <cell r="S150">
            <v>126622</v>
          </cell>
          <cell r="U150">
            <v>213480</v>
          </cell>
          <cell r="W150">
            <v>340102</v>
          </cell>
          <cell r="X150">
            <v>126622</v>
          </cell>
          <cell r="Z150">
            <v>213480</v>
          </cell>
          <cell r="AB150">
            <v>340102</v>
          </cell>
          <cell r="AC150">
            <v>126622</v>
          </cell>
          <cell r="AE150">
            <v>213480</v>
          </cell>
          <cell r="AG150">
            <v>340102</v>
          </cell>
          <cell r="AH150">
            <v>126622</v>
          </cell>
          <cell r="AJ150">
            <v>213480</v>
          </cell>
          <cell r="AL150">
            <v>340102</v>
          </cell>
          <cell r="AM150">
            <v>126622</v>
          </cell>
          <cell r="AO150">
            <v>213480</v>
          </cell>
          <cell r="AQ150">
            <v>340102</v>
          </cell>
          <cell r="AR150">
            <v>126622</v>
          </cell>
          <cell r="AT150">
            <v>213480</v>
          </cell>
          <cell r="AV150">
            <v>340102</v>
          </cell>
          <cell r="AW150">
            <v>126622</v>
          </cell>
          <cell r="AY150">
            <v>213480</v>
          </cell>
          <cell r="BA150">
            <v>164603</v>
          </cell>
          <cell r="BB150">
            <v>72677</v>
          </cell>
          <cell r="BD150">
            <v>91926</v>
          </cell>
          <cell r="BE150">
            <v>161875</v>
          </cell>
          <cell r="BF150">
            <v>69949</v>
          </cell>
          <cell r="BH150">
            <v>91926</v>
          </cell>
          <cell r="BI150">
            <v>0</v>
          </cell>
          <cell r="BM150">
            <v>0</v>
          </cell>
          <cell r="BQ150">
            <v>0</v>
          </cell>
          <cell r="BU150">
            <v>123995</v>
          </cell>
          <cell r="BX150">
            <v>34081</v>
          </cell>
          <cell r="BY150">
            <v>182026</v>
          </cell>
          <cell r="CA150">
            <v>340102</v>
          </cell>
          <cell r="CB150">
            <v>124006</v>
          </cell>
          <cell r="CE150">
            <v>76112</v>
          </cell>
          <cell r="CF150">
            <v>139984</v>
          </cell>
          <cell r="CH150">
            <v>340102</v>
          </cell>
          <cell r="CI150">
            <v>124005</v>
          </cell>
          <cell r="CJ150">
            <v>0</v>
          </cell>
          <cell r="CL150">
            <v>76458</v>
          </cell>
          <cell r="CM150">
            <v>139639</v>
          </cell>
          <cell r="CO150">
            <v>340102</v>
          </cell>
          <cell r="CP150">
            <v>124005</v>
          </cell>
          <cell r="CQ150">
            <v>0</v>
          </cell>
          <cell r="CS150">
            <v>76458</v>
          </cell>
          <cell r="CT150">
            <v>139639</v>
          </cell>
          <cell r="CV150">
            <v>340102</v>
          </cell>
          <cell r="CW150">
            <v>124005</v>
          </cell>
          <cell r="CZ150">
            <v>76269</v>
          </cell>
          <cell r="DA150">
            <v>139828</v>
          </cell>
          <cell r="DC150">
            <v>340102</v>
          </cell>
          <cell r="DD150">
            <v>124005</v>
          </cell>
          <cell r="DE150">
            <v>0</v>
          </cell>
          <cell r="DG150">
            <v>76269</v>
          </cell>
          <cell r="DH150">
            <v>139828</v>
          </cell>
          <cell r="DJ150">
            <v>340102</v>
          </cell>
          <cell r="DK150">
            <v>123921</v>
          </cell>
          <cell r="DN150">
            <v>78706</v>
          </cell>
          <cell r="DO150">
            <v>137475</v>
          </cell>
          <cell r="DS150">
            <v>340102</v>
          </cell>
          <cell r="DT150">
            <v>123921</v>
          </cell>
          <cell r="DU150">
            <v>0</v>
          </cell>
          <cell r="DW150">
            <v>78706</v>
          </cell>
          <cell r="DX150">
            <v>137475</v>
          </cell>
          <cell r="EA150">
            <v>340102</v>
          </cell>
          <cell r="EB150">
            <v>123921</v>
          </cell>
          <cell r="EC150">
            <v>0</v>
          </cell>
          <cell r="EE150">
            <v>78850</v>
          </cell>
          <cell r="EF150">
            <v>137331</v>
          </cell>
          <cell r="EI150">
            <v>340102</v>
          </cell>
          <cell r="EJ150">
            <v>63709</v>
          </cell>
          <cell r="EK150">
            <v>0</v>
          </cell>
          <cell r="EM150">
            <v>37876</v>
          </cell>
          <cell r="EN150">
            <v>63018</v>
          </cell>
          <cell r="EQ150">
            <v>164603</v>
          </cell>
          <cell r="ER150">
            <v>56579</v>
          </cell>
          <cell r="ES150">
            <v>0</v>
          </cell>
          <cell r="EU150">
            <v>39628</v>
          </cell>
          <cell r="EV150">
            <v>65668</v>
          </cell>
          <cell r="EY150">
            <v>161875</v>
          </cell>
          <cell r="FH150">
            <v>0</v>
          </cell>
          <cell r="FI150">
            <v>1236072</v>
          </cell>
          <cell r="FJ150">
            <v>0</v>
          </cell>
          <cell r="FK150">
            <v>729413</v>
          </cell>
          <cell r="FL150">
            <v>1421911</v>
          </cell>
          <cell r="FM150">
            <v>0</v>
          </cell>
          <cell r="FN150">
            <v>3387396</v>
          </cell>
          <cell r="FO150">
            <v>0</v>
          </cell>
          <cell r="FP150">
            <v>3387396</v>
          </cell>
          <cell r="FQ150">
            <v>161874</v>
          </cell>
          <cell r="FV150">
            <v>161874</v>
          </cell>
          <cell r="FX150">
            <v>0</v>
          </cell>
          <cell r="FY150">
            <v>0</v>
          </cell>
          <cell r="FZ150">
            <v>0</v>
          </cell>
          <cell r="GA150">
            <v>0</v>
          </cell>
          <cell r="GD150">
            <v>4081222</v>
          </cell>
          <cell r="GL150">
            <v>161875</v>
          </cell>
          <cell r="GM150">
            <v>-1</v>
          </cell>
          <cell r="GP150">
            <v>0</v>
          </cell>
          <cell r="GQ150">
            <v>0</v>
          </cell>
          <cell r="GS150">
            <v>1179493</v>
          </cell>
          <cell r="GT150">
            <v>-56579</v>
          </cell>
          <cell r="GU150">
            <v>0</v>
          </cell>
          <cell r="GV150">
            <v>0</v>
          </cell>
          <cell r="GW150">
            <v>689785</v>
          </cell>
          <cell r="GX150">
            <v>-39628</v>
          </cell>
          <cell r="GY150">
            <v>1356243</v>
          </cell>
          <cell r="GZ150">
            <v>-65668</v>
          </cell>
          <cell r="HA150">
            <v>0</v>
          </cell>
          <cell r="HB150">
            <v>0</v>
          </cell>
          <cell r="HD150">
            <v>0</v>
          </cell>
          <cell r="HF150">
            <v>0</v>
          </cell>
          <cell r="HI150">
            <v>1282224</v>
          </cell>
          <cell r="HJ150">
            <v>2105172</v>
          </cell>
        </row>
        <row r="151">
          <cell r="A151" t="str">
            <v>W32001</v>
          </cell>
          <cell r="B151" t="str">
            <v>K2</v>
          </cell>
          <cell r="C151" t="str">
            <v>Joseph A. Craig (Friends of King)</v>
          </cell>
          <cell r="D151" t="str">
            <v>510619611-01</v>
          </cell>
          <cell r="E151">
            <v>2826752</v>
          </cell>
          <cell r="I151">
            <v>2826752</v>
          </cell>
          <cell r="J151">
            <v>2826752</v>
          </cell>
          <cell r="K151">
            <v>2826752</v>
          </cell>
          <cell r="L151">
            <v>2826752</v>
          </cell>
          <cell r="M151">
            <v>2826752</v>
          </cell>
          <cell r="N151">
            <v>2826752</v>
          </cell>
          <cell r="O151">
            <v>2626774</v>
          </cell>
          <cell r="P151">
            <v>2621390</v>
          </cell>
          <cell r="R151">
            <v>235562</v>
          </cell>
          <cell r="S151">
            <v>99428</v>
          </cell>
          <cell r="U151">
            <v>136134</v>
          </cell>
          <cell r="W151">
            <v>235562</v>
          </cell>
          <cell r="X151">
            <v>99428</v>
          </cell>
          <cell r="Z151">
            <v>136134</v>
          </cell>
          <cell r="AB151">
            <v>235563</v>
          </cell>
          <cell r="AC151">
            <v>99429</v>
          </cell>
          <cell r="AE151">
            <v>136134</v>
          </cell>
          <cell r="AG151">
            <v>235563</v>
          </cell>
          <cell r="AH151">
            <v>99429</v>
          </cell>
          <cell r="AJ151">
            <v>136134</v>
          </cell>
          <cell r="AL151">
            <v>235563</v>
          </cell>
          <cell r="AM151">
            <v>99429</v>
          </cell>
          <cell r="AO151">
            <v>136134</v>
          </cell>
          <cell r="AQ151">
            <v>235563</v>
          </cell>
          <cell r="AR151">
            <v>99428</v>
          </cell>
          <cell r="AT151">
            <v>136135</v>
          </cell>
          <cell r="AV151">
            <v>235563</v>
          </cell>
          <cell r="AW151">
            <v>99428</v>
          </cell>
          <cell r="AY151">
            <v>136135</v>
          </cell>
          <cell r="BA151">
            <v>168903</v>
          </cell>
          <cell r="BB151">
            <v>84960</v>
          </cell>
          <cell r="BD151">
            <v>83943</v>
          </cell>
          <cell r="BE151">
            <v>166211</v>
          </cell>
          <cell r="BF151">
            <v>82268</v>
          </cell>
          <cell r="BH151">
            <v>83943</v>
          </cell>
          <cell r="BI151">
            <v>0</v>
          </cell>
          <cell r="BM151">
            <v>0</v>
          </cell>
          <cell r="BQ151">
            <v>0</v>
          </cell>
          <cell r="BU151">
            <v>97365</v>
          </cell>
          <cell r="BX151">
            <v>21733</v>
          </cell>
          <cell r="BY151">
            <v>116464</v>
          </cell>
          <cell r="CA151">
            <v>235562</v>
          </cell>
          <cell r="CB151">
            <v>97374</v>
          </cell>
          <cell r="CE151">
            <v>48536</v>
          </cell>
          <cell r="CF151">
            <v>89652</v>
          </cell>
          <cell r="CH151">
            <v>235562</v>
          </cell>
          <cell r="CI151">
            <v>97374</v>
          </cell>
          <cell r="CJ151">
            <v>0</v>
          </cell>
          <cell r="CL151">
            <v>48757</v>
          </cell>
          <cell r="CM151">
            <v>89432</v>
          </cell>
          <cell r="CO151">
            <v>235563</v>
          </cell>
          <cell r="CP151">
            <v>97374</v>
          </cell>
          <cell r="CQ151">
            <v>-6541</v>
          </cell>
          <cell r="CS151">
            <v>48757</v>
          </cell>
          <cell r="CT151">
            <v>89432</v>
          </cell>
          <cell r="CV151">
            <v>229022</v>
          </cell>
          <cell r="CW151">
            <v>97374</v>
          </cell>
          <cell r="CZ151">
            <v>48636</v>
          </cell>
          <cell r="DA151">
            <v>89553</v>
          </cell>
          <cell r="DC151">
            <v>235563</v>
          </cell>
          <cell r="DD151">
            <v>97374</v>
          </cell>
          <cell r="DE151">
            <v>-6541</v>
          </cell>
          <cell r="DG151">
            <v>48636</v>
          </cell>
          <cell r="DH151">
            <v>89553</v>
          </cell>
          <cell r="DJ151">
            <v>229022</v>
          </cell>
          <cell r="DK151">
            <v>97307</v>
          </cell>
          <cell r="DN151">
            <v>50190</v>
          </cell>
          <cell r="DO151">
            <v>88066</v>
          </cell>
          <cell r="DS151">
            <v>235563</v>
          </cell>
          <cell r="DT151">
            <v>97307</v>
          </cell>
          <cell r="DU151">
            <v>0</v>
          </cell>
          <cell r="DW151">
            <v>50190</v>
          </cell>
          <cell r="DX151">
            <v>88066</v>
          </cell>
          <cell r="EA151">
            <v>235563</v>
          </cell>
          <cell r="EB151">
            <v>97307</v>
          </cell>
          <cell r="EC151">
            <v>-5237</v>
          </cell>
          <cell r="EE151">
            <v>50282</v>
          </cell>
          <cell r="EF151">
            <v>87974</v>
          </cell>
          <cell r="EI151">
            <v>230326</v>
          </cell>
          <cell r="EJ151">
            <v>74477</v>
          </cell>
          <cell r="EK151">
            <v>0</v>
          </cell>
          <cell r="EM151">
            <v>34587</v>
          </cell>
          <cell r="EN151">
            <v>59839</v>
          </cell>
          <cell r="EQ151">
            <v>168903</v>
          </cell>
          <cell r="ER151">
            <v>66543</v>
          </cell>
          <cell r="ES151">
            <v>0</v>
          </cell>
          <cell r="EU151">
            <v>36186</v>
          </cell>
          <cell r="EV151">
            <v>63482</v>
          </cell>
          <cell r="EY151">
            <v>166211</v>
          </cell>
          <cell r="FH151">
            <v>0</v>
          </cell>
          <cell r="FI151">
            <v>1017176</v>
          </cell>
          <cell r="FJ151">
            <v>0</v>
          </cell>
          <cell r="FK151">
            <v>486490</v>
          </cell>
          <cell r="FL151">
            <v>951513</v>
          </cell>
          <cell r="FM151">
            <v>0</v>
          </cell>
          <cell r="FN151">
            <v>2455179</v>
          </cell>
          <cell r="FO151">
            <v>-18319</v>
          </cell>
          <cell r="FP151">
            <v>2436860</v>
          </cell>
          <cell r="FQ151">
            <v>166211</v>
          </cell>
          <cell r="FV151">
            <v>166211</v>
          </cell>
          <cell r="FX151">
            <v>0</v>
          </cell>
          <cell r="FY151">
            <v>0</v>
          </cell>
          <cell r="FZ151">
            <v>0</v>
          </cell>
          <cell r="GA151">
            <v>0</v>
          </cell>
          <cell r="GD151">
            <v>2826752</v>
          </cell>
          <cell r="GL151">
            <v>166211</v>
          </cell>
          <cell r="GM151">
            <v>0</v>
          </cell>
          <cell r="GP151">
            <v>0</v>
          </cell>
          <cell r="GQ151">
            <v>0</v>
          </cell>
          <cell r="GS151">
            <v>932314</v>
          </cell>
          <cell r="GT151">
            <v>-66543</v>
          </cell>
          <cell r="GU151">
            <v>0</v>
          </cell>
          <cell r="GV151">
            <v>0</v>
          </cell>
          <cell r="GW151">
            <v>450304</v>
          </cell>
          <cell r="GX151">
            <v>-36186</v>
          </cell>
          <cell r="GY151">
            <v>888031</v>
          </cell>
          <cell r="GZ151">
            <v>-63482</v>
          </cell>
          <cell r="HA151">
            <v>0</v>
          </cell>
          <cell r="HB151">
            <v>0</v>
          </cell>
          <cell r="HD151">
            <v>0</v>
          </cell>
          <cell r="HF151">
            <v>0</v>
          </cell>
          <cell r="HI151">
            <v>1062084</v>
          </cell>
          <cell r="HJ151">
            <v>1393095</v>
          </cell>
        </row>
        <row r="152">
          <cell r="A152" t="str">
            <v>W51001</v>
          </cell>
          <cell r="B152" t="str">
            <v>A9</v>
          </cell>
          <cell r="C152" t="str">
            <v>Lafayette Academy (Choice Foundation)</v>
          </cell>
          <cell r="D152" t="str">
            <v>202024597-00</v>
          </cell>
          <cell r="E152">
            <v>7964298</v>
          </cell>
          <cell r="I152">
            <v>7964298</v>
          </cell>
          <cell r="J152">
            <v>7964298</v>
          </cell>
          <cell r="K152">
            <v>7964298</v>
          </cell>
          <cell r="L152">
            <v>7964298</v>
          </cell>
          <cell r="M152">
            <v>7964298</v>
          </cell>
          <cell r="N152">
            <v>7964298</v>
          </cell>
          <cell r="O152">
            <v>8850315</v>
          </cell>
          <cell r="P152">
            <v>8832956</v>
          </cell>
          <cell r="R152">
            <v>663691</v>
          </cell>
          <cell r="S152">
            <v>291865</v>
          </cell>
          <cell r="U152">
            <v>371826</v>
          </cell>
          <cell r="W152">
            <v>663691</v>
          </cell>
          <cell r="X152">
            <v>291865</v>
          </cell>
          <cell r="Z152">
            <v>371826</v>
          </cell>
          <cell r="AB152">
            <v>663692</v>
          </cell>
          <cell r="AC152">
            <v>291865</v>
          </cell>
          <cell r="AE152">
            <v>371827</v>
          </cell>
          <cell r="AG152">
            <v>663692</v>
          </cell>
          <cell r="AH152">
            <v>291865</v>
          </cell>
          <cell r="AJ152">
            <v>371827</v>
          </cell>
          <cell r="AL152">
            <v>663692</v>
          </cell>
          <cell r="AM152">
            <v>291865</v>
          </cell>
          <cell r="AO152">
            <v>371827</v>
          </cell>
          <cell r="AQ152">
            <v>663691</v>
          </cell>
          <cell r="AR152">
            <v>291865</v>
          </cell>
          <cell r="AT152">
            <v>371826</v>
          </cell>
          <cell r="AV152">
            <v>663691</v>
          </cell>
          <cell r="AW152">
            <v>291865</v>
          </cell>
          <cell r="AY152">
            <v>371826</v>
          </cell>
          <cell r="BA152">
            <v>959031</v>
          </cell>
          <cell r="BB152">
            <v>438114</v>
          </cell>
          <cell r="BD152">
            <v>520917</v>
          </cell>
          <cell r="BE152">
            <v>950351</v>
          </cell>
          <cell r="BF152">
            <v>429434</v>
          </cell>
          <cell r="BH152">
            <v>520917</v>
          </cell>
          <cell r="BI152">
            <v>0</v>
          </cell>
          <cell r="BM152">
            <v>0</v>
          </cell>
          <cell r="BQ152">
            <v>0</v>
          </cell>
          <cell r="BU152">
            <v>285810</v>
          </cell>
          <cell r="BX152">
            <v>59361</v>
          </cell>
          <cell r="BY152">
            <v>318520</v>
          </cell>
          <cell r="CA152">
            <v>663691</v>
          </cell>
          <cell r="CB152">
            <v>285834</v>
          </cell>
          <cell r="CE152">
            <v>132567</v>
          </cell>
          <cell r="CF152">
            <v>245290</v>
          </cell>
          <cell r="CH152">
            <v>663691</v>
          </cell>
          <cell r="CI152">
            <v>285834</v>
          </cell>
          <cell r="CJ152">
            <v>0</v>
          </cell>
          <cell r="CL152">
            <v>133171</v>
          </cell>
          <cell r="CM152">
            <v>244687</v>
          </cell>
          <cell r="CO152">
            <v>663692</v>
          </cell>
          <cell r="CP152">
            <v>285834</v>
          </cell>
          <cell r="CQ152">
            <v>-16408</v>
          </cell>
          <cell r="CS152">
            <v>133171</v>
          </cell>
          <cell r="CT152">
            <v>244687</v>
          </cell>
          <cell r="CV152">
            <v>647284</v>
          </cell>
          <cell r="CW152">
            <v>285834</v>
          </cell>
          <cell r="CZ152">
            <v>132840</v>
          </cell>
          <cell r="DA152">
            <v>245018</v>
          </cell>
          <cell r="DC152">
            <v>663692</v>
          </cell>
          <cell r="DD152">
            <v>285834</v>
          </cell>
          <cell r="DE152">
            <v>-16408</v>
          </cell>
          <cell r="DG152">
            <v>132840</v>
          </cell>
          <cell r="DH152">
            <v>245018</v>
          </cell>
          <cell r="DJ152">
            <v>647284</v>
          </cell>
          <cell r="DK152">
            <v>285640</v>
          </cell>
          <cell r="DN152">
            <v>137084</v>
          </cell>
          <cell r="DO152">
            <v>240967</v>
          </cell>
          <cell r="DS152">
            <v>663691</v>
          </cell>
          <cell r="DT152">
            <v>285640</v>
          </cell>
          <cell r="DU152">
            <v>-1880</v>
          </cell>
          <cell r="DW152">
            <v>137084</v>
          </cell>
          <cell r="DX152">
            <v>240967</v>
          </cell>
          <cell r="EA152">
            <v>661811</v>
          </cell>
          <cell r="EB152">
            <v>285640</v>
          </cell>
          <cell r="EC152">
            <v>-21096</v>
          </cell>
          <cell r="EE152">
            <v>137335</v>
          </cell>
          <cell r="EF152">
            <v>240716</v>
          </cell>
          <cell r="EI152">
            <v>642595</v>
          </cell>
          <cell r="EJ152">
            <v>384054</v>
          </cell>
          <cell r="EK152">
            <v>0</v>
          </cell>
          <cell r="EM152">
            <v>214631</v>
          </cell>
          <cell r="EN152">
            <v>360346</v>
          </cell>
          <cell r="EQ152">
            <v>959031</v>
          </cell>
          <cell r="ER152">
            <v>347351</v>
          </cell>
          <cell r="ES152">
            <v>0</v>
          </cell>
          <cell r="EU152">
            <v>224558</v>
          </cell>
          <cell r="EV152">
            <v>378442</v>
          </cell>
          <cell r="EY152">
            <v>950351</v>
          </cell>
          <cell r="FH152">
            <v>0</v>
          </cell>
          <cell r="FI152">
            <v>3303305</v>
          </cell>
          <cell r="FJ152">
            <v>0</v>
          </cell>
          <cell r="FK152">
            <v>1574642</v>
          </cell>
          <cell r="FL152">
            <v>3004658</v>
          </cell>
          <cell r="FM152">
            <v>0</v>
          </cell>
          <cell r="FN152">
            <v>7882605</v>
          </cell>
          <cell r="FO152">
            <v>-55792</v>
          </cell>
          <cell r="FP152">
            <v>7826813</v>
          </cell>
          <cell r="FQ152">
            <v>950351</v>
          </cell>
          <cell r="FV152">
            <v>950351</v>
          </cell>
          <cell r="FX152">
            <v>0</v>
          </cell>
          <cell r="FY152">
            <v>0</v>
          </cell>
          <cell r="FZ152">
            <v>0</v>
          </cell>
          <cell r="GA152">
            <v>0</v>
          </cell>
          <cell r="GD152">
            <v>7964298</v>
          </cell>
          <cell r="GL152">
            <v>950351</v>
          </cell>
          <cell r="GM152">
            <v>0</v>
          </cell>
          <cell r="GP152">
            <v>0</v>
          </cell>
          <cell r="GQ152">
            <v>0</v>
          </cell>
          <cell r="GS152">
            <v>2900162</v>
          </cell>
          <cell r="GT152">
            <v>-347351</v>
          </cell>
          <cell r="GU152">
            <v>0</v>
          </cell>
          <cell r="GV152">
            <v>0</v>
          </cell>
          <cell r="GW152">
            <v>1350084</v>
          </cell>
          <cell r="GX152">
            <v>-224558</v>
          </cell>
          <cell r="GY152">
            <v>2626216</v>
          </cell>
          <cell r="GZ152">
            <v>-378442</v>
          </cell>
          <cell r="HA152">
            <v>0</v>
          </cell>
          <cell r="HB152">
            <v>0</v>
          </cell>
          <cell r="HD152">
            <v>0</v>
          </cell>
          <cell r="HF152">
            <v>0</v>
          </cell>
          <cell r="HI152">
            <v>3494333</v>
          </cell>
          <cell r="HJ152">
            <v>4388272</v>
          </cell>
        </row>
        <row r="153">
          <cell r="A153" t="str">
            <v>W52001</v>
          </cell>
          <cell r="B153" t="str">
            <v>A7</v>
          </cell>
          <cell r="C153" t="str">
            <v>Esperanza Charter (Choice Foundation)</v>
          </cell>
          <cell r="D153" t="str">
            <v>202024597-01</v>
          </cell>
          <cell r="E153">
            <v>5029260</v>
          </cell>
          <cell r="I153">
            <v>5029260</v>
          </cell>
          <cell r="J153">
            <v>5029260</v>
          </cell>
          <cell r="K153">
            <v>5029260</v>
          </cell>
          <cell r="L153">
            <v>5029260</v>
          </cell>
          <cell r="M153">
            <v>5029260</v>
          </cell>
          <cell r="N153">
            <v>5029260</v>
          </cell>
          <cell r="O153">
            <v>5036621</v>
          </cell>
          <cell r="P153">
            <v>5027381</v>
          </cell>
          <cell r="R153">
            <v>419105</v>
          </cell>
          <cell r="S153">
            <v>196028</v>
          </cell>
          <cell r="U153">
            <v>223077</v>
          </cell>
          <cell r="W153">
            <v>419105</v>
          </cell>
          <cell r="X153">
            <v>196028</v>
          </cell>
          <cell r="Z153">
            <v>223077</v>
          </cell>
          <cell r="AB153">
            <v>419105</v>
          </cell>
          <cell r="AC153">
            <v>196028</v>
          </cell>
          <cell r="AE153">
            <v>223077</v>
          </cell>
          <cell r="AG153">
            <v>419105</v>
          </cell>
          <cell r="AH153">
            <v>196028</v>
          </cell>
          <cell r="AJ153">
            <v>223077</v>
          </cell>
          <cell r="AL153">
            <v>419105</v>
          </cell>
          <cell r="AM153">
            <v>196028</v>
          </cell>
          <cell r="AO153">
            <v>223077</v>
          </cell>
          <cell r="AQ153">
            <v>419105</v>
          </cell>
          <cell r="AR153">
            <v>196029</v>
          </cell>
          <cell r="AT153">
            <v>223076</v>
          </cell>
          <cell r="AV153">
            <v>419105</v>
          </cell>
          <cell r="AW153">
            <v>196029</v>
          </cell>
          <cell r="AY153">
            <v>223076</v>
          </cell>
          <cell r="BA153">
            <v>421558</v>
          </cell>
          <cell r="BB153">
            <v>207729</v>
          </cell>
          <cell r="BD153">
            <v>213829</v>
          </cell>
          <cell r="BE153">
            <v>416939</v>
          </cell>
          <cell r="BF153">
            <v>203110</v>
          </cell>
          <cell r="BH153">
            <v>213829</v>
          </cell>
          <cell r="BI153">
            <v>0</v>
          </cell>
          <cell r="BM153">
            <v>0</v>
          </cell>
          <cell r="BQ153">
            <v>0</v>
          </cell>
          <cell r="BU153">
            <v>191961</v>
          </cell>
          <cell r="BX153">
            <v>35614</v>
          </cell>
          <cell r="BY153">
            <v>191530</v>
          </cell>
          <cell r="CA153">
            <v>419105</v>
          </cell>
          <cell r="CB153">
            <v>191978</v>
          </cell>
          <cell r="CE153">
            <v>79534</v>
          </cell>
          <cell r="CF153">
            <v>147593</v>
          </cell>
          <cell r="CH153">
            <v>419105</v>
          </cell>
          <cell r="CI153">
            <v>191977</v>
          </cell>
          <cell r="CJ153">
            <v>-2770</v>
          </cell>
          <cell r="CL153">
            <v>79896</v>
          </cell>
          <cell r="CM153">
            <v>147232</v>
          </cell>
          <cell r="CO153">
            <v>416335</v>
          </cell>
          <cell r="CP153">
            <v>191977</v>
          </cell>
          <cell r="CQ153">
            <v>-9465</v>
          </cell>
          <cell r="CS153">
            <v>79896</v>
          </cell>
          <cell r="CT153">
            <v>147232</v>
          </cell>
          <cell r="CV153">
            <v>409640</v>
          </cell>
          <cell r="CW153">
            <v>191977</v>
          </cell>
          <cell r="CZ153">
            <v>79697</v>
          </cell>
          <cell r="DA153">
            <v>147431</v>
          </cell>
          <cell r="DC153">
            <v>419105</v>
          </cell>
          <cell r="DD153">
            <v>191977</v>
          </cell>
          <cell r="DE153">
            <v>-13620</v>
          </cell>
          <cell r="DG153">
            <v>79697</v>
          </cell>
          <cell r="DH153">
            <v>147431</v>
          </cell>
          <cell r="DJ153">
            <v>405485</v>
          </cell>
          <cell r="DK153">
            <v>191848</v>
          </cell>
          <cell r="DN153">
            <v>82243</v>
          </cell>
          <cell r="DO153">
            <v>145014</v>
          </cell>
          <cell r="DS153">
            <v>419105</v>
          </cell>
          <cell r="DT153">
            <v>191848</v>
          </cell>
          <cell r="DU153">
            <v>0</v>
          </cell>
          <cell r="DW153">
            <v>82243</v>
          </cell>
          <cell r="DX153">
            <v>145014</v>
          </cell>
          <cell r="EA153">
            <v>419105</v>
          </cell>
          <cell r="EB153">
            <v>191848</v>
          </cell>
          <cell r="EC153">
            <v>-14060</v>
          </cell>
          <cell r="EE153">
            <v>82394</v>
          </cell>
          <cell r="EF153">
            <v>144863</v>
          </cell>
          <cell r="EI153">
            <v>405045</v>
          </cell>
          <cell r="EJ153">
            <v>182097</v>
          </cell>
          <cell r="EK153">
            <v>0</v>
          </cell>
          <cell r="EM153">
            <v>88103</v>
          </cell>
          <cell r="EN153">
            <v>151358</v>
          </cell>
          <cell r="EQ153">
            <v>421558</v>
          </cell>
          <cell r="ER153">
            <v>164287</v>
          </cell>
          <cell r="ES153">
            <v>0</v>
          </cell>
          <cell r="EU153">
            <v>92178</v>
          </cell>
          <cell r="EV153">
            <v>160474</v>
          </cell>
          <cell r="EY153">
            <v>416939</v>
          </cell>
          <cell r="FH153">
            <v>0</v>
          </cell>
          <cell r="FI153">
            <v>2073775</v>
          </cell>
          <cell r="FJ153">
            <v>0</v>
          </cell>
          <cell r="FK153">
            <v>861495</v>
          </cell>
          <cell r="FL153">
            <v>1675172</v>
          </cell>
          <cell r="FM153">
            <v>0</v>
          </cell>
          <cell r="FN153">
            <v>4610442</v>
          </cell>
          <cell r="FO153">
            <v>-39915</v>
          </cell>
          <cell r="FP153">
            <v>4570527</v>
          </cell>
          <cell r="FQ153">
            <v>416939</v>
          </cell>
          <cell r="FV153">
            <v>416939</v>
          </cell>
          <cell r="FX153">
            <v>0</v>
          </cell>
          <cell r="FY153">
            <v>0</v>
          </cell>
          <cell r="FZ153">
            <v>0</v>
          </cell>
          <cell r="GA153">
            <v>0</v>
          </cell>
          <cell r="GD153">
            <v>5029260</v>
          </cell>
          <cell r="GL153">
            <v>416939</v>
          </cell>
          <cell r="GM153">
            <v>0</v>
          </cell>
          <cell r="GP153">
            <v>0</v>
          </cell>
          <cell r="GQ153">
            <v>0</v>
          </cell>
          <cell r="GS153">
            <v>1869573</v>
          </cell>
          <cell r="GT153">
            <v>-164287</v>
          </cell>
          <cell r="GU153">
            <v>0</v>
          </cell>
          <cell r="GV153">
            <v>0</v>
          </cell>
          <cell r="GW153">
            <v>769317</v>
          </cell>
          <cell r="GX153">
            <v>-92178</v>
          </cell>
          <cell r="GY153">
            <v>1514698</v>
          </cell>
          <cell r="GZ153">
            <v>-160474</v>
          </cell>
          <cell r="HA153">
            <v>0</v>
          </cell>
          <cell r="HB153">
            <v>0</v>
          </cell>
          <cell r="HD153">
            <v>0</v>
          </cell>
          <cell r="HF153">
            <v>0</v>
          </cell>
          <cell r="HI153">
            <v>2175094</v>
          </cell>
          <cell r="HJ153">
            <v>2435348</v>
          </cell>
        </row>
        <row r="154">
          <cell r="A154" t="str">
            <v>W53001</v>
          </cell>
          <cell r="B154" t="str">
            <v>A6</v>
          </cell>
          <cell r="C154" t="str">
            <v>McDonogh #42 Elem Charter (Choice Foundation)</v>
          </cell>
          <cell r="D154" t="str">
            <v>202024597-02</v>
          </cell>
          <cell r="E154">
            <v>4735491</v>
          </cell>
          <cell r="I154">
            <v>4735491</v>
          </cell>
          <cell r="J154">
            <v>4735491</v>
          </cell>
          <cell r="K154">
            <v>4735491</v>
          </cell>
          <cell r="L154">
            <v>4735491</v>
          </cell>
          <cell r="M154">
            <v>4735491</v>
          </cell>
          <cell r="N154">
            <v>4735491</v>
          </cell>
          <cell r="O154">
            <v>4901198</v>
          </cell>
          <cell r="P154">
            <v>4891795</v>
          </cell>
          <cell r="R154">
            <v>394625</v>
          </cell>
          <cell r="S154">
            <v>164309</v>
          </cell>
          <cell r="U154">
            <v>230316</v>
          </cell>
          <cell r="W154">
            <v>394624</v>
          </cell>
          <cell r="X154">
            <v>164308</v>
          </cell>
          <cell r="Z154">
            <v>230316</v>
          </cell>
          <cell r="AB154">
            <v>394625</v>
          </cell>
          <cell r="AC154">
            <v>164309</v>
          </cell>
          <cell r="AE154">
            <v>230316</v>
          </cell>
          <cell r="AG154">
            <v>394625</v>
          </cell>
          <cell r="AH154">
            <v>164309</v>
          </cell>
          <cell r="AJ154">
            <v>230316</v>
          </cell>
          <cell r="AL154">
            <v>394625</v>
          </cell>
          <cell r="AM154">
            <v>164309</v>
          </cell>
          <cell r="AO154">
            <v>230316</v>
          </cell>
          <cell r="AQ154">
            <v>394624</v>
          </cell>
          <cell r="AR154">
            <v>164308</v>
          </cell>
          <cell r="AT154">
            <v>230316</v>
          </cell>
          <cell r="AV154">
            <v>394624</v>
          </cell>
          <cell r="AW154">
            <v>164308</v>
          </cell>
          <cell r="AY154">
            <v>230316</v>
          </cell>
          <cell r="BA154">
            <v>449859</v>
          </cell>
          <cell r="BB154">
            <v>199818</v>
          </cell>
          <cell r="BD154">
            <v>250041</v>
          </cell>
          <cell r="BE154">
            <v>445157</v>
          </cell>
          <cell r="BF154">
            <v>195116</v>
          </cell>
          <cell r="BH154">
            <v>250041</v>
          </cell>
          <cell r="BI154">
            <v>0</v>
          </cell>
          <cell r="BM154">
            <v>0</v>
          </cell>
          <cell r="BQ154">
            <v>0</v>
          </cell>
          <cell r="BU154">
            <v>160900</v>
          </cell>
          <cell r="BX154">
            <v>36769</v>
          </cell>
          <cell r="BY154">
            <v>196956</v>
          </cell>
          <cell r="CA154">
            <v>394625</v>
          </cell>
          <cell r="CB154">
            <v>160913</v>
          </cell>
          <cell r="CE154">
            <v>82115</v>
          </cell>
          <cell r="CF154">
            <v>151596</v>
          </cell>
          <cell r="CH154">
            <v>394624</v>
          </cell>
          <cell r="CI154">
            <v>160914</v>
          </cell>
          <cell r="CJ154">
            <v>0</v>
          </cell>
          <cell r="CL154">
            <v>82488</v>
          </cell>
          <cell r="CM154">
            <v>151223</v>
          </cell>
          <cell r="CO154">
            <v>394625</v>
          </cell>
          <cell r="CP154">
            <v>160914</v>
          </cell>
          <cell r="CQ154">
            <v>-9209</v>
          </cell>
          <cell r="CS154">
            <v>82488</v>
          </cell>
          <cell r="CT154">
            <v>151223</v>
          </cell>
          <cell r="CV154">
            <v>385416</v>
          </cell>
          <cell r="CW154">
            <v>160914</v>
          </cell>
          <cell r="CZ154">
            <v>82284</v>
          </cell>
          <cell r="DA154">
            <v>151427</v>
          </cell>
          <cell r="DC154">
            <v>394625</v>
          </cell>
          <cell r="DD154">
            <v>160914</v>
          </cell>
          <cell r="DE154">
            <v>-9209</v>
          </cell>
          <cell r="DG154">
            <v>82284</v>
          </cell>
          <cell r="DH154">
            <v>151427</v>
          </cell>
          <cell r="DJ154">
            <v>385416</v>
          </cell>
          <cell r="DK154">
            <v>160803</v>
          </cell>
          <cell r="DN154">
            <v>84913</v>
          </cell>
          <cell r="DO154">
            <v>148908</v>
          </cell>
          <cell r="DS154">
            <v>394624</v>
          </cell>
          <cell r="DT154">
            <v>160803</v>
          </cell>
          <cell r="DU154">
            <v>0</v>
          </cell>
          <cell r="DW154">
            <v>84913</v>
          </cell>
          <cell r="DX154">
            <v>148908</v>
          </cell>
          <cell r="EA154">
            <v>394624</v>
          </cell>
          <cell r="EB154">
            <v>160803</v>
          </cell>
          <cell r="EC154">
            <v>-13097</v>
          </cell>
          <cell r="EE154">
            <v>85068</v>
          </cell>
          <cell r="EF154">
            <v>148753</v>
          </cell>
          <cell r="EI154">
            <v>381527</v>
          </cell>
          <cell r="EJ154">
            <v>175162</v>
          </cell>
          <cell r="EK154">
            <v>-6204</v>
          </cell>
          <cell r="EM154">
            <v>103023</v>
          </cell>
          <cell r="EN154">
            <v>171674</v>
          </cell>
          <cell r="EQ154">
            <v>443655</v>
          </cell>
          <cell r="ER154">
            <v>157821</v>
          </cell>
          <cell r="ES154">
            <v>-7332</v>
          </cell>
          <cell r="EU154">
            <v>107788</v>
          </cell>
          <cell r="EV154">
            <v>179548</v>
          </cell>
          <cell r="EY154">
            <v>437825</v>
          </cell>
          <cell r="FH154">
            <v>0</v>
          </cell>
          <cell r="FI154">
            <v>1780861</v>
          </cell>
          <cell r="FJ154">
            <v>0</v>
          </cell>
          <cell r="FK154">
            <v>914133</v>
          </cell>
          <cell r="FL154">
            <v>1751643</v>
          </cell>
          <cell r="FM154">
            <v>0</v>
          </cell>
          <cell r="FN154">
            <v>4446637</v>
          </cell>
          <cell r="FO154">
            <v>-45051</v>
          </cell>
          <cell r="FP154">
            <v>4401586</v>
          </cell>
          <cell r="FQ154">
            <v>445158</v>
          </cell>
          <cell r="FV154">
            <v>445158</v>
          </cell>
          <cell r="FX154">
            <v>0</v>
          </cell>
          <cell r="FY154">
            <v>0</v>
          </cell>
          <cell r="FZ154">
            <v>0</v>
          </cell>
          <cell r="GA154">
            <v>0</v>
          </cell>
          <cell r="GD154">
            <v>4735491</v>
          </cell>
          <cell r="GL154">
            <v>445157</v>
          </cell>
          <cell r="GM154">
            <v>1</v>
          </cell>
          <cell r="GP154">
            <v>0</v>
          </cell>
          <cell r="GQ154">
            <v>0</v>
          </cell>
          <cell r="GS154">
            <v>1585321</v>
          </cell>
          <cell r="GT154">
            <v>-150489</v>
          </cell>
          <cell r="GU154">
            <v>0</v>
          </cell>
          <cell r="GV154">
            <v>0</v>
          </cell>
          <cell r="GW154">
            <v>806345</v>
          </cell>
          <cell r="GX154">
            <v>-107788</v>
          </cell>
          <cell r="GY154">
            <v>1572095</v>
          </cell>
          <cell r="GZ154">
            <v>-179548</v>
          </cell>
          <cell r="HA154">
            <v>0</v>
          </cell>
          <cell r="HB154">
            <v>0</v>
          </cell>
          <cell r="HD154">
            <v>0</v>
          </cell>
          <cell r="HF154">
            <v>0</v>
          </cell>
          <cell r="HI154">
            <v>1873711</v>
          </cell>
          <cell r="HJ154">
            <v>2572926</v>
          </cell>
        </row>
        <row r="155">
          <cell r="A155" t="str">
            <v>W62001</v>
          </cell>
          <cell r="B155" t="str">
            <v>Z1</v>
          </cell>
          <cell r="C155" t="str">
            <v>LB Landry-OP Walker College &amp; Career Prep (ACSA)</v>
          </cell>
          <cell r="D155" t="str">
            <v>203737902-03</v>
          </cell>
          <cell r="E155">
            <v>11632085</v>
          </cell>
          <cell r="I155">
            <v>11632085</v>
          </cell>
          <cell r="J155">
            <v>11632085</v>
          </cell>
          <cell r="K155">
            <v>11632085</v>
          </cell>
          <cell r="L155">
            <v>11632085</v>
          </cell>
          <cell r="M155">
            <v>11632085</v>
          </cell>
          <cell r="N155">
            <v>11632085</v>
          </cell>
          <cell r="O155">
            <v>10992483</v>
          </cell>
          <cell r="P155">
            <v>10995399</v>
          </cell>
          <cell r="R155">
            <v>969340</v>
          </cell>
          <cell r="S155">
            <v>448013</v>
          </cell>
          <cell r="U155">
            <v>521327</v>
          </cell>
          <cell r="W155">
            <v>969340</v>
          </cell>
          <cell r="X155">
            <v>448013</v>
          </cell>
          <cell r="Z155">
            <v>521327</v>
          </cell>
          <cell r="AB155">
            <v>969340</v>
          </cell>
          <cell r="AC155">
            <v>448013</v>
          </cell>
          <cell r="AE155">
            <v>521327</v>
          </cell>
          <cell r="AG155">
            <v>969340</v>
          </cell>
          <cell r="AH155">
            <v>448013</v>
          </cell>
          <cell r="AJ155">
            <v>521327</v>
          </cell>
          <cell r="AL155">
            <v>969340</v>
          </cell>
          <cell r="AM155">
            <v>448013</v>
          </cell>
          <cell r="AO155">
            <v>521327</v>
          </cell>
          <cell r="AQ155">
            <v>969341</v>
          </cell>
          <cell r="AR155">
            <v>448014</v>
          </cell>
          <cell r="AT155">
            <v>521327</v>
          </cell>
          <cell r="AV155">
            <v>969341</v>
          </cell>
          <cell r="AW155">
            <v>448014</v>
          </cell>
          <cell r="AY155">
            <v>521327</v>
          </cell>
          <cell r="BA155">
            <v>756140</v>
          </cell>
          <cell r="BB155">
            <v>344541</v>
          </cell>
          <cell r="BD155">
            <v>411599</v>
          </cell>
          <cell r="BE155">
            <v>757598</v>
          </cell>
          <cell r="BF155">
            <v>345999</v>
          </cell>
          <cell r="BH155">
            <v>411599</v>
          </cell>
          <cell r="BI155">
            <v>0</v>
          </cell>
          <cell r="BM155">
            <v>0</v>
          </cell>
          <cell r="BQ155">
            <v>0</v>
          </cell>
          <cell r="BU155">
            <v>438719</v>
          </cell>
          <cell r="BX155">
            <v>83228</v>
          </cell>
          <cell r="BY155">
            <v>447393</v>
          </cell>
          <cell r="CA155">
            <v>969340</v>
          </cell>
          <cell r="CB155">
            <v>438756</v>
          </cell>
          <cell r="CE155">
            <v>185869</v>
          </cell>
          <cell r="CF155">
            <v>344715</v>
          </cell>
          <cell r="CH155">
            <v>969340</v>
          </cell>
          <cell r="CI155">
            <v>438755</v>
          </cell>
          <cell r="CJ155">
            <v>-22816</v>
          </cell>
          <cell r="CL155">
            <v>186714</v>
          </cell>
          <cell r="CM155">
            <v>343871</v>
          </cell>
          <cell r="CO155">
            <v>946524</v>
          </cell>
          <cell r="CP155">
            <v>438755</v>
          </cell>
          <cell r="CQ155">
            <v>-22821</v>
          </cell>
          <cell r="CS155">
            <v>186714</v>
          </cell>
          <cell r="CT155">
            <v>343871</v>
          </cell>
          <cell r="CV155">
            <v>946519</v>
          </cell>
          <cell r="CW155">
            <v>438755</v>
          </cell>
          <cell r="CZ155">
            <v>186251</v>
          </cell>
          <cell r="DA155">
            <v>344334</v>
          </cell>
          <cell r="DC155">
            <v>969340</v>
          </cell>
          <cell r="DD155">
            <v>438755</v>
          </cell>
          <cell r="DE155">
            <v>-46859</v>
          </cell>
          <cell r="DG155">
            <v>186251</v>
          </cell>
          <cell r="DH155">
            <v>344334</v>
          </cell>
          <cell r="DJ155">
            <v>922481</v>
          </cell>
          <cell r="DK155">
            <v>438458</v>
          </cell>
          <cell r="DN155">
            <v>192202</v>
          </cell>
          <cell r="DO155">
            <v>338681</v>
          </cell>
          <cell r="DS155">
            <v>969341</v>
          </cell>
          <cell r="DT155">
            <v>438458</v>
          </cell>
          <cell r="DU155">
            <v>-7614</v>
          </cell>
          <cell r="DW155">
            <v>192202</v>
          </cell>
          <cell r="DX155">
            <v>338681</v>
          </cell>
          <cell r="EA155">
            <v>961727</v>
          </cell>
          <cell r="EB155">
            <v>438458</v>
          </cell>
          <cell r="EC155">
            <v>-46725</v>
          </cell>
          <cell r="EE155">
            <v>192554</v>
          </cell>
          <cell r="EF155">
            <v>338329</v>
          </cell>
          <cell r="EI155">
            <v>922616</v>
          </cell>
          <cell r="EJ155">
            <v>302027</v>
          </cell>
          <cell r="EK155">
            <v>-1974</v>
          </cell>
          <cell r="EM155">
            <v>169589</v>
          </cell>
          <cell r="EN155">
            <v>284524</v>
          </cell>
          <cell r="EQ155">
            <v>754166</v>
          </cell>
          <cell r="ER155">
            <v>279864</v>
          </cell>
          <cell r="ES155">
            <v>-5452</v>
          </cell>
          <cell r="EU155">
            <v>177433</v>
          </cell>
          <cell r="EV155">
            <v>300301</v>
          </cell>
          <cell r="EY155">
            <v>752146</v>
          </cell>
          <cell r="FH155">
            <v>0</v>
          </cell>
          <cell r="FI155">
            <v>4529760</v>
          </cell>
          <cell r="FJ155">
            <v>0</v>
          </cell>
          <cell r="FK155">
            <v>1939007</v>
          </cell>
          <cell r="FL155">
            <v>3769034</v>
          </cell>
          <cell r="FM155">
            <v>0</v>
          </cell>
          <cell r="FN155">
            <v>10237801</v>
          </cell>
          <cell r="FO155">
            <v>-154261</v>
          </cell>
          <cell r="FP155">
            <v>10083540</v>
          </cell>
          <cell r="FQ155">
            <v>757598</v>
          </cell>
          <cell r="FV155">
            <v>757598</v>
          </cell>
          <cell r="FX155">
            <v>0</v>
          </cell>
          <cell r="FY155">
            <v>0</v>
          </cell>
          <cell r="FZ155">
            <v>0</v>
          </cell>
          <cell r="GA155">
            <v>0</v>
          </cell>
          <cell r="GD155">
            <v>11632085</v>
          </cell>
          <cell r="GL155">
            <v>757598</v>
          </cell>
          <cell r="GM155">
            <v>0</v>
          </cell>
          <cell r="GP155">
            <v>0</v>
          </cell>
          <cell r="GQ155">
            <v>0</v>
          </cell>
          <cell r="GS155">
            <v>4101087</v>
          </cell>
          <cell r="GT155">
            <v>-274412</v>
          </cell>
          <cell r="GU155">
            <v>0</v>
          </cell>
          <cell r="GV155">
            <v>0</v>
          </cell>
          <cell r="GW155">
            <v>1761574</v>
          </cell>
          <cell r="GX155">
            <v>-177433</v>
          </cell>
          <cell r="GY155">
            <v>3468733</v>
          </cell>
          <cell r="GZ155">
            <v>-300301</v>
          </cell>
          <cell r="HA155">
            <v>0</v>
          </cell>
          <cell r="HB155">
            <v>0</v>
          </cell>
          <cell r="HD155">
            <v>0</v>
          </cell>
          <cell r="HF155">
            <v>0</v>
          </cell>
          <cell r="HI155">
            <v>4722660</v>
          </cell>
          <cell r="HJ155">
            <v>5515141</v>
          </cell>
        </row>
        <row r="156">
          <cell r="A156" t="str">
            <v>W63001</v>
          </cell>
          <cell r="B156" t="str">
            <v>Y5</v>
          </cell>
          <cell r="C156" t="str">
            <v>McDonogh #32 Elem (ACSA)</v>
          </cell>
          <cell r="D156" t="str">
            <v>203737902-01</v>
          </cell>
          <cell r="E156">
            <v>5449901</v>
          </cell>
          <cell r="I156">
            <v>5449901</v>
          </cell>
          <cell r="J156">
            <v>5449901</v>
          </cell>
          <cell r="K156">
            <v>5449901</v>
          </cell>
          <cell r="L156">
            <v>5449901</v>
          </cell>
          <cell r="M156">
            <v>4234212</v>
          </cell>
          <cell r="N156">
            <v>4234212</v>
          </cell>
          <cell r="O156">
            <v>4469688</v>
          </cell>
          <cell r="P156">
            <v>4460569</v>
          </cell>
          <cell r="R156">
            <v>454159</v>
          </cell>
          <cell r="S156">
            <v>201140</v>
          </cell>
          <cell r="U156">
            <v>253019</v>
          </cell>
          <cell r="W156">
            <v>454159</v>
          </cell>
          <cell r="X156">
            <v>201140</v>
          </cell>
          <cell r="Z156">
            <v>253019</v>
          </cell>
          <cell r="AB156">
            <v>454159</v>
          </cell>
          <cell r="AC156">
            <v>201140</v>
          </cell>
          <cell r="AE156">
            <v>253019</v>
          </cell>
          <cell r="AG156">
            <v>454159</v>
          </cell>
          <cell r="AH156">
            <v>201140</v>
          </cell>
          <cell r="AJ156">
            <v>253019</v>
          </cell>
          <cell r="AL156">
            <v>454159</v>
          </cell>
          <cell r="AM156">
            <v>201140</v>
          </cell>
          <cell r="AO156">
            <v>253019</v>
          </cell>
          <cell r="AQ156">
            <v>251543</v>
          </cell>
          <cell r="AR156">
            <v>106284</v>
          </cell>
          <cell r="AT156">
            <v>145259</v>
          </cell>
          <cell r="AV156">
            <v>251543</v>
          </cell>
          <cell r="AW156">
            <v>106284</v>
          </cell>
          <cell r="AY156">
            <v>145259</v>
          </cell>
          <cell r="BA156">
            <v>330035</v>
          </cell>
          <cell r="BB156">
            <v>173132</v>
          </cell>
          <cell r="BD156">
            <v>156903</v>
          </cell>
          <cell r="BE156">
            <v>325476</v>
          </cell>
          <cell r="BF156">
            <v>168573</v>
          </cell>
          <cell r="BH156">
            <v>156903</v>
          </cell>
          <cell r="BI156">
            <v>0</v>
          </cell>
          <cell r="BM156">
            <v>0</v>
          </cell>
          <cell r="BQ156">
            <v>0</v>
          </cell>
          <cell r="BU156">
            <v>196967</v>
          </cell>
          <cell r="BX156">
            <v>40394</v>
          </cell>
          <cell r="BY156">
            <v>216798</v>
          </cell>
          <cell r="CA156">
            <v>454159</v>
          </cell>
          <cell r="CB156">
            <v>196984</v>
          </cell>
          <cell r="CE156">
            <v>90209</v>
          </cell>
          <cell r="CF156">
            <v>166966</v>
          </cell>
          <cell r="CH156">
            <v>454159</v>
          </cell>
          <cell r="CI156">
            <v>196984</v>
          </cell>
          <cell r="CJ156">
            <v>0</v>
          </cell>
          <cell r="CL156">
            <v>90619</v>
          </cell>
          <cell r="CM156">
            <v>166556</v>
          </cell>
          <cell r="CO156">
            <v>454159</v>
          </cell>
          <cell r="CP156">
            <v>196984</v>
          </cell>
          <cell r="CQ156">
            <v>-11420</v>
          </cell>
          <cell r="CS156">
            <v>90619</v>
          </cell>
          <cell r="CT156">
            <v>166556</v>
          </cell>
          <cell r="CV156">
            <v>442739</v>
          </cell>
          <cell r="CW156">
            <v>196984</v>
          </cell>
          <cell r="CZ156">
            <v>90394</v>
          </cell>
          <cell r="DA156">
            <v>166781</v>
          </cell>
          <cell r="DC156">
            <v>454159</v>
          </cell>
          <cell r="DD156">
            <v>196984</v>
          </cell>
          <cell r="DE156">
            <v>-12642</v>
          </cell>
          <cell r="DG156">
            <v>90394</v>
          </cell>
          <cell r="DH156">
            <v>166781</v>
          </cell>
          <cell r="DJ156">
            <v>441517</v>
          </cell>
          <cell r="DK156">
            <v>104017</v>
          </cell>
          <cell r="DN156">
            <v>53554</v>
          </cell>
          <cell r="DO156">
            <v>93972</v>
          </cell>
          <cell r="DS156">
            <v>251543</v>
          </cell>
          <cell r="DT156">
            <v>104017</v>
          </cell>
          <cell r="DU156">
            <v>-2726</v>
          </cell>
          <cell r="DW156">
            <v>53554</v>
          </cell>
          <cell r="DX156">
            <v>93972</v>
          </cell>
          <cell r="EA156">
            <v>248817</v>
          </cell>
          <cell r="EB156">
            <v>104017</v>
          </cell>
          <cell r="EC156">
            <v>-7352</v>
          </cell>
          <cell r="EE156">
            <v>53652</v>
          </cell>
          <cell r="EF156">
            <v>93874</v>
          </cell>
          <cell r="EI156">
            <v>244191</v>
          </cell>
          <cell r="EJ156">
            <v>151769</v>
          </cell>
          <cell r="EK156">
            <v>0</v>
          </cell>
          <cell r="EM156">
            <v>64648</v>
          </cell>
          <cell r="EN156">
            <v>113618</v>
          </cell>
          <cell r="EQ156">
            <v>330035</v>
          </cell>
          <cell r="ER156">
            <v>136352</v>
          </cell>
          <cell r="ES156">
            <v>0</v>
          </cell>
          <cell r="EU156">
            <v>67638</v>
          </cell>
          <cell r="EV156">
            <v>121486</v>
          </cell>
          <cell r="EY156">
            <v>325476</v>
          </cell>
          <cell r="FH156">
            <v>0</v>
          </cell>
          <cell r="FI156">
            <v>1782059</v>
          </cell>
          <cell r="FJ156">
            <v>0</v>
          </cell>
          <cell r="FK156">
            <v>785675</v>
          </cell>
          <cell r="FL156">
            <v>1567360</v>
          </cell>
          <cell r="FM156">
            <v>0</v>
          </cell>
          <cell r="FN156">
            <v>4135094</v>
          </cell>
          <cell r="FO156">
            <v>-34140</v>
          </cell>
          <cell r="FP156">
            <v>4100954</v>
          </cell>
          <cell r="FQ156">
            <v>325475</v>
          </cell>
          <cell r="FV156">
            <v>325475</v>
          </cell>
          <cell r="FX156">
            <v>0</v>
          </cell>
          <cell r="FY156">
            <v>0</v>
          </cell>
          <cell r="FZ156">
            <v>0</v>
          </cell>
          <cell r="GA156">
            <v>0</v>
          </cell>
          <cell r="GD156">
            <v>5449901</v>
          </cell>
          <cell r="GL156">
            <v>325476</v>
          </cell>
          <cell r="GM156">
            <v>-1</v>
          </cell>
          <cell r="GP156">
            <v>0</v>
          </cell>
          <cell r="GQ156">
            <v>0</v>
          </cell>
          <cell r="GS156">
            <v>1611567</v>
          </cell>
          <cell r="GT156">
            <v>-136352</v>
          </cell>
          <cell r="GU156">
            <v>0</v>
          </cell>
          <cell r="GV156">
            <v>0</v>
          </cell>
          <cell r="GW156">
            <v>718037</v>
          </cell>
          <cell r="GX156">
            <v>-67638</v>
          </cell>
          <cell r="GY156">
            <v>1445874</v>
          </cell>
          <cell r="GZ156">
            <v>-121486</v>
          </cell>
          <cell r="HA156">
            <v>0</v>
          </cell>
          <cell r="HB156">
            <v>0</v>
          </cell>
          <cell r="HD156">
            <v>0</v>
          </cell>
          <cell r="HF156">
            <v>0</v>
          </cell>
          <cell r="HI156">
            <v>1867397</v>
          </cell>
          <cell r="HJ156">
            <v>2267697</v>
          </cell>
        </row>
        <row r="157">
          <cell r="A157" t="str">
            <v>W64001</v>
          </cell>
          <cell r="B157" t="str">
            <v>Y9</v>
          </cell>
          <cell r="C157" t="str">
            <v>William J. Fischer (ACSA )</v>
          </cell>
          <cell r="D157" t="str">
            <v>203737902-02</v>
          </cell>
          <cell r="E157">
            <v>4795002</v>
          </cell>
          <cell r="I157">
            <v>4795002</v>
          </cell>
          <cell r="J157">
            <v>4795002</v>
          </cell>
          <cell r="K157">
            <v>4795002</v>
          </cell>
          <cell r="L157">
            <v>4795002</v>
          </cell>
          <cell r="M157">
            <v>3827202</v>
          </cell>
          <cell r="N157">
            <v>3827202</v>
          </cell>
          <cell r="O157">
            <v>4004633</v>
          </cell>
          <cell r="P157">
            <v>3996210</v>
          </cell>
          <cell r="R157">
            <v>399584</v>
          </cell>
          <cell r="S157">
            <v>171104</v>
          </cell>
          <cell r="U157">
            <v>228480</v>
          </cell>
          <cell r="W157">
            <v>399584</v>
          </cell>
          <cell r="X157">
            <v>171104</v>
          </cell>
          <cell r="Z157">
            <v>228480</v>
          </cell>
          <cell r="AB157">
            <v>399584</v>
          </cell>
          <cell r="AC157">
            <v>171104</v>
          </cell>
          <cell r="AE157">
            <v>228480</v>
          </cell>
          <cell r="AG157">
            <v>399584</v>
          </cell>
          <cell r="AH157">
            <v>171104</v>
          </cell>
          <cell r="AJ157">
            <v>228480</v>
          </cell>
          <cell r="AL157">
            <v>399584</v>
          </cell>
          <cell r="AM157">
            <v>171104</v>
          </cell>
          <cell r="AO157">
            <v>228480</v>
          </cell>
          <cell r="AQ157">
            <v>238283</v>
          </cell>
          <cell r="AR157">
            <v>97735</v>
          </cell>
          <cell r="AT157">
            <v>140548</v>
          </cell>
          <cell r="AV157">
            <v>238283</v>
          </cell>
          <cell r="AW157">
            <v>97735</v>
          </cell>
          <cell r="AY157">
            <v>140548</v>
          </cell>
          <cell r="BA157">
            <v>297427</v>
          </cell>
          <cell r="BB157">
            <v>149383</v>
          </cell>
          <cell r="BD157">
            <v>148044</v>
          </cell>
          <cell r="BE157">
            <v>293216</v>
          </cell>
          <cell r="BF157">
            <v>145172</v>
          </cell>
          <cell r="BH157">
            <v>148044</v>
          </cell>
          <cell r="BI157">
            <v>0</v>
          </cell>
          <cell r="BM157">
            <v>0</v>
          </cell>
          <cell r="BQ157">
            <v>0</v>
          </cell>
          <cell r="BU157">
            <v>167554</v>
          </cell>
          <cell r="BX157">
            <v>36476</v>
          </cell>
          <cell r="BY157">
            <v>195554</v>
          </cell>
          <cell r="CA157">
            <v>399584</v>
          </cell>
          <cell r="CB157">
            <v>167569</v>
          </cell>
          <cell r="CE157">
            <v>81460</v>
          </cell>
          <cell r="CF157">
            <v>150555</v>
          </cell>
          <cell r="CH157">
            <v>399584</v>
          </cell>
          <cell r="CI157">
            <v>167568</v>
          </cell>
          <cell r="CJ157">
            <v>0</v>
          </cell>
          <cell r="CL157">
            <v>81831</v>
          </cell>
          <cell r="CM157">
            <v>150185</v>
          </cell>
          <cell r="CO157">
            <v>399584</v>
          </cell>
          <cell r="CP157">
            <v>167568</v>
          </cell>
          <cell r="CQ157">
            <v>-10397</v>
          </cell>
          <cell r="CS157">
            <v>81831</v>
          </cell>
          <cell r="CT157">
            <v>150185</v>
          </cell>
          <cell r="CV157">
            <v>389187</v>
          </cell>
          <cell r="CW157">
            <v>167568</v>
          </cell>
          <cell r="CZ157">
            <v>81628</v>
          </cell>
          <cell r="DA157">
            <v>150388</v>
          </cell>
          <cell r="DC157">
            <v>399584</v>
          </cell>
          <cell r="DD157">
            <v>167568</v>
          </cell>
          <cell r="DE157">
            <v>-10397</v>
          </cell>
          <cell r="DG157">
            <v>81628</v>
          </cell>
          <cell r="DH157">
            <v>150388</v>
          </cell>
          <cell r="DJ157">
            <v>389187</v>
          </cell>
          <cell r="DK157">
            <v>95650</v>
          </cell>
          <cell r="DN157">
            <v>51817</v>
          </cell>
          <cell r="DO157">
            <v>90816</v>
          </cell>
          <cell r="DS157">
            <v>238283</v>
          </cell>
          <cell r="DT157">
            <v>95650</v>
          </cell>
          <cell r="DU157">
            <v>0</v>
          </cell>
          <cell r="DW157">
            <v>51817</v>
          </cell>
          <cell r="DX157">
            <v>90816</v>
          </cell>
          <cell r="EA157">
            <v>238283</v>
          </cell>
          <cell r="EB157">
            <v>95650</v>
          </cell>
          <cell r="EC157">
            <v>-7141</v>
          </cell>
          <cell r="EE157">
            <v>51912</v>
          </cell>
          <cell r="EF157">
            <v>90721</v>
          </cell>
          <cell r="EI157">
            <v>231142</v>
          </cell>
          <cell r="EJ157">
            <v>130950</v>
          </cell>
          <cell r="EK157">
            <v>0</v>
          </cell>
          <cell r="EM157">
            <v>60998</v>
          </cell>
          <cell r="EN157">
            <v>105479</v>
          </cell>
          <cell r="EQ157">
            <v>297427</v>
          </cell>
          <cell r="ER157">
            <v>117424</v>
          </cell>
          <cell r="ES157">
            <v>0</v>
          </cell>
          <cell r="EU157">
            <v>63819</v>
          </cell>
          <cell r="EV157">
            <v>111973</v>
          </cell>
          <cell r="EY157">
            <v>293216</v>
          </cell>
          <cell r="FH157">
            <v>0</v>
          </cell>
          <cell r="FI157">
            <v>1540719</v>
          </cell>
          <cell r="FJ157">
            <v>0</v>
          </cell>
          <cell r="FK157">
            <v>725217</v>
          </cell>
          <cell r="FL157">
            <v>1437060</v>
          </cell>
          <cell r="FM157">
            <v>0</v>
          </cell>
          <cell r="FN157">
            <v>3702996</v>
          </cell>
          <cell r="FO157">
            <v>-27935</v>
          </cell>
          <cell r="FP157">
            <v>3675061</v>
          </cell>
          <cell r="FQ157">
            <v>293214</v>
          </cell>
          <cell r="FV157">
            <v>293214</v>
          </cell>
          <cell r="FX157">
            <v>0</v>
          </cell>
          <cell r="FY157">
            <v>0</v>
          </cell>
          <cell r="FZ157">
            <v>0</v>
          </cell>
          <cell r="GA157">
            <v>0</v>
          </cell>
          <cell r="GD157">
            <v>4795002</v>
          </cell>
          <cell r="GL157">
            <v>293216</v>
          </cell>
          <cell r="GM157">
            <v>-2</v>
          </cell>
          <cell r="GP157">
            <v>0</v>
          </cell>
          <cell r="GQ157">
            <v>0</v>
          </cell>
          <cell r="GS157">
            <v>1395360</v>
          </cell>
          <cell r="GT157">
            <v>-117424</v>
          </cell>
          <cell r="GU157">
            <v>0</v>
          </cell>
          <cell r="GV157">
            <v>0</v>
          </cell>
          <cell r="GW157">
            <v>661398</v>
          </cell>
          <cell r="GX157">
            <v>-63819</v>
          </cell>
          <cell r="GY157">
            <v>1325087</v>
          </cell>
          <cell r="GZ157">
            <v>-111973</v>
          </cell>
          <cell r="HA157">
            <v>0</v>
          </cell>
          <cell r="HB157">
            <v>0</v>
          </cell>
          <cell r="HD157">
            <v>0</v>
          </cell>
          <cell r="HF157">
            <v>0</v>
          </cell>
          <cell r="HI157">
            <v>1614384</v>
          </cell>
          <cell r="HJ157">
            <v>2088612</v>
          </cell>
        </row>
        <row r="158">
          <cell r="A158" t="str">
            <v>W65001</v>
          </cell>
          <cell r="B158" t="str">
            <v>7J</v>
          </cell>
          <cell r="C158" t="str">
            <v>Dwight D. Eisenhower (ACSA )</v>
          </cell>
          <cell r="D158" t="str">
            <v>203737902-05</v>
          </cell>
          <cell r="E158">
            <v>6780200</v>
          </cell>
          <cell r="I158">
            <v>6780200</v>
          </cell>
          <cell r="J158">
            <v>6780200</v>
          </cell>
          <cell r="K158">
            <v>6780200</v>
          </cell>
          <cell r="L158">
            <v>6780200</v>
          </cell>
          <cell r="M158">
            <v>6780200</v>
          </cell>
          <cell r="N158">
            <v>6780200</v>
          </cell>
          <cell r="O158">
            <v>6943060</v>
          </cell>
          <cell r="P158">
            <v>6928232</v>
          </cell>
          <cell r="R158">
            <v>565017</v>
          </cell>
          <cell r="S158">
            <v>249498</v>
          </cell>
          <cell r="U158">
            <v>315519</v>
          </cell>
          <cell r="W158">
            <v>565017</v>
          </cell>
          <cell r="X158">
            <v>249498</v>
          </cell>
          <cell r="Z158">
            <v>315519</v>
          </cell>
          <cell r="AB158">
            <v>565017</v>
          </cell>
          <cell r="AC158">
            <v>249498</v>
          </cell>
          <cell r="AE158">
            <v>315519</v>
          </cell>
          <cell r="AG158">
            <v>565017</v>
          </cell>
          <cell r="AH158">
            <v>249498</v>
          </cell>
          <cell r="AJ158">
            <v>315519</v>
          </cell>
          <cell r="AL158">
            <v>565017</v>
          </cell>
          <cell r="AM158">
            <v>249498</v>
          </cell>
          <cell r="AO158">
            <v>315519</v>
          </cell>
          <cell r="AQ158">
            <v>565017</v>
          </cell>
          <cell r="AR158">
            <v>249498</v>
          </cell>
          <cell r="AT158">
            <v>315519</v>
          </cell>
          <cell r="AV158">
            <v>565017</v>
          </cell>
          <cell r="AW158">
            <v>249498</v>
          </cell>
          <cell r="AY158">
            <v>315519</v>
          </cell>
          <cell r="BA158">
            <v>619303</v>
          </cell>
          <cell r="BB158">
            <v>291656</v>
          </cell>
          <cell r="BD158">
            <v>327647</v>
          </cell>
          <cell r="BE158">
            <v>611889</v>
          </cell>
          <cell r="BF158">
            <v>284242</v>
          </cell>
          <cell r="BH158">
            <v>327647</v>
          </cell>
          <cell r="BI158">
            <v>0</v>
          </cell>
          <cell r="BM158">
            <v>0</v>
          </cell>
          <cell r="BQ158">
            <v>0</v>
          </cell>
          <cell r="BU158">
            <v>244322</v>
          </cell>
          <cell r="BX158">
            <v>50372</v>
          </cell>
          <cell r="BY158">
            <v>270323</v>
          </cell>
          <cell r="CA158">
            <v>565017</v>
          </cell>
          <cell r="CB158">
            <v>244343</v>
          </cell>
          <cell r="CE158">
            <v>112492</v>
          </cell>
          <cell r="CF158">
            <v>208182</v>
          </cell>
          <cell r="CH158">
            <v>565017</v>
          </cell>
          <cell r="CI158">
            <v>244342</v>
          </cell>
          <cell r="CJ158">
            <v>0</v>
          </cell>
          <cell r="CL158">
            <v>113004</v>
          </cell>
          <cell r="CM158">
            <v>207671</v>
          </cell>
          <cell r="CO158">
            <v>565017</v>
          </cell>
          <cell r="CP158">
            <v>244342</v>
          </cell>
          <cell r="CQ158">
            <v>-13941</v>
          </cell>
          <cell r="CS158">
            <v>113004</v>
          </cell>
          <cell r="CT158">
            <v>207671</v>
          </cell>
          <cell r="CV158">
            <v>551076</v>
          </cell>
          <cell r="CW158">
            <v>244342</v>
          </cell>
          <cell r="CZ158">
            <v>112723</v>
          </cell>
          <cell r="DA158">
            <v>207952</v>
          </cell>
          <cell r="DC158">
            <v>565017</v>
          </cell>
          <cell r="DD158">
            <v>244342</v>
          </cell>
          <cell r="DE158">
            <v>-13941</v>
          </cell>
          <cell r="DG158">
            <v>112723</v>
          </cell>
          <cell r="DH158">
            <v>207952</v>
          </cell>
          <cell r="DJ158">
            <v>551076</v>
          </cell>
          <cell r="DK158">
            <v>244176</v>
          </cell>
          <cell r="DN158">
            <v>116325</v>
          </cell>
          <cell r="DO158">
            <v>204516</v>
          </cell>
          <cell r="DS158">
            <v>565017</v>
          </cell>
          <cell r="DT158">
            <v>244176</v>
          </cell>
          <cell r="DU158">
            <v>0</v>
          </cell>
          <cell r="DW158">
            <v>116325</v>
          </cell>
          <cell r="DX158">
            <v>204516</v>
          </cell>
          <cell r="EA158">
            <v>565017</v>
          </cell>
          <cell r="EB158">
            <v>244176</v>
          </cell>
          <cell r="EC158">
            <v>-14515</v>
          </cell>
          <cell r="EE158">
            <v>116538</v>
          </cell>
          <cell r="EF158">
            <v>204303</v>
          </cell>
          <cell r="EI158">
            <v>550502</v>
          </cell>
          <cell r="EJ158">
            <v>255668</v>
          </cell>
          <cell r="EK158">
            <v>0</v>
          </cell>
          <cell r="EM158">
            <v>134999</v>
          </cell>
          <cell r="EN158">
            <v>228636</v>
          </cell>
          <cell r="EQ158">
            <v>619303</v>
          </cell>
          <cell r="ER158">
            <v>229911</v>
          </cell>
          <cell r="ES158">
            <v>0</v>
          </cell>
          <cell r="EU158">
            <v>141243</v>
          </cell>
          <cell r="EV158">
            <v>240735</v>
          </cell>
          <cell r="EY158">
            <v>611889</v>
          </cell>
          <cell r="FH158">
            <v>0</v>
          </cell>
          <cell r="FI158">
            <v>2684140</v>
          </cell>
          <cell r="FJ158">
            <v>0</v>
          </cell>
          <cell r="FK158">
            <v>1239748</v>
          </cell>
          <cell r="FL158">
            <v>2392457</v>
          </cell>
          <cell r="FM158">
            <v>0</v>
          </cell>
          <cell r="FN158">
            <v>6316345</v>
          </cell>
          <cell r="FO158">
            <v>-42397</v>
          </cell>
          <cell r="FP158">
            <v>6273948</v>
          </cell>
          <cell r="FQ158">
            <v>611887</v>
          </cell>
          <cell r="FV158">
            <v>611887</v>
          </cell>
          <cell r="FX158">
            <v>0</v>
          </cell>
          <cell r="FY158">
            <v>0</v>
          </cell>
          <cell r="FZ158">
            <v>0</v>
          </cell>
          <cell r="GA158">
            <v>0</v>
          </cell>
          <cell r="GD158">
            <v>6780200</v>
          </cell>
          <cell r="GL158">
            <v>611889</v>
          </cell>
          <cell r="GM158">
            <v>-2</v>
          </cell>
          <cell r="GP158">
            <v>0</v>
          </cell>
          <cell r="GQ158">
            <v>0</v>
          </cell>
          <cell r="GS158">
            <v>2411832</v>
          </cell>
          <cell r="GT158">
            <v>-229911</v>
          </cell>
          <cell r="GU158">
            <v>0</v>
          </cell>
          <cell r="GV158">
            <v>0</v>
          </cell>
          <cell r="GW158">
            <v>1098505</v>
          </cell>
          <cell r="GX158">
            <v>-141243</v>
          </cell>
          <cell r="GY158">
            <v>2151722</v>
          </cell>
          <cell r="GZ158">
            <v>-240735</v>
          </cell>
          <cell r="HA158">
            <v>0</v>
          </cell>
          <cell r="HB158">
            <v>0</v>
          </cell>
          <cell r="HD158">
            <v>0</v>
          </cell>
          <cell r="HF158">
            <v>0</v>
          </cell>
          <cell r="HI158">
            <v>2821380</v>
          </cell>
          <cell r="HJ158">
            <v>3494965</v>
          </cell>
        </row>
        <row r="159">
          <cell r="A159" t="str">
            <v>W66001</v>
          </cell>
          <cell r="B159" t="str">
            <v>1I</v>
          </cell>
          <cell r="C159" t="str">
            <v>Martin Behrman (ACSA)</v>
          </cell>
          <cell r="D159" t="str">
            <v>203737902-04</v>
          </cell>
          <cell r="E159">
            <v>6044885</v>
          </cell>
          <cell r="I159">
            <v>6044885</v>
          </cell>
          <cell r="J159">
            <v>6044885</v>
          </cell>
          <cell r="K159">
            <v>6044885</v>
          </cell>
          <cell r="L159">
            <v>6044885</v>
          </cell>
          <cell r="M159">
            <v>6044885</v>
          </cell>
          <cell r="N159">
            <v>6044885</v>
          </cell>
          <cell r="O159">
            <v>6093106</v>
          </cell>
          <cell r="P159">
            <v>6079980</v>
          </cell>
          <cell r="R159">
            <v>503741</v>
          </cell>
          <cell r="S159">
            <v>212755</v>
          </cell>
          <cell r="U159">
            <v>290986</v>
          </cell>
          <cell r="W159">
            <v>503740</v>
          </cell>
          <cell r="X159">
            <v>212754</v>
          </cell>
          <cell r="Z159">
            <v>290986</v>
          </cell>
          <cell r="AB159">
            <v>503741</v>
          </cell>
          <cell r="AC159">
            <v>212755</v>
          </cell>
          <cell r="AE159">
            <v>290986</v>
          </cell>
          <cell r="AG159">
            <v>503741</v>
          </cell>
          <cell r="AH159">
            <v>212755</v>
          </cell>
          <cell r="AJ159">
            <v>290986</v>
          </cell>
          <cell r="AL159">
            <v>503741</v>
          </cell>
          <cell r="AM159">
            <v>212755</v>
          </cell>
          <cell r="AO159">
            <v>290986</v>
          </cell>
          <cell r="AQ159">
            <v>503740</v>
          </cell>
          <cell r="AR159">
            <v>212754</v>
          </cell>
          <cell r="AT159">
            <v>290986</v>
          </cell>
          <cell r="AV159">
            <v>503740</v>
          </cell>
          <cell r="AW159">
            <v>212754</v>
          </cell>
          <cell r="AY159">
            <v>290986</v>
          </cell>
          <cell r="BA159">
            <v>519814</v>
          </cell>
          <cell r="BB159">
            <v>198388</v>
          </cell>
          <cell r="BD159">
            <v>321426</v>
          </cell>
          <cell r="BE159">
            <v>513251</v>
          </cell>
          <cell r="BF159">
            <v>191825</v>
          </cell>
          <cell r="BH159">
            <v>321426</v>
          </cell>
          <cell r="BI159">
            <v>0</v>
          </cell>
          <cell r="BM159">
            <v>0</v>
          </cell>
          <cell r="BQ159">
            <v>0</v>
          </cell>
          <cell r="BU159">
            <v>208341</v>
          </cell>
          <cell r="BX159">
            <v>46455</v>
          </cell>
          <cell r="BY159">
            <v>248945</v>
          </cell>
          <cell r="CA159">
            <v>503741</v>
          </cell>
          <cell r="CB159">
            <v>208358</v>
          </cell>
          <cell r="CE159">
            <v>103745</v>
          </cell>
          <cell r="CF159">
            <v>191637</v>
          </cell>
          <cell r="CH159">
            <v>503740</v>
          </cell>
          <cell r="CI159">
            <v>208359</v>
          </cell>
          <cell r="CJ159">
            <v>0</v>
          </cell>
          <cell r="CL159">
            <v>104217</v>
          </cell>
          <cell r="CM159">
            <v>191165</v>
          </cell>
          <cell r="CO159">
            <v>503741</v>
          </cell>
          <cell r="CP159">
            <v>208359</v>
          </cell>
          <cell r="CQ159">
            <v>-13210</v>
          </cell>
          <cell r="CS159">
            <v>104217</v>
          </cell>
          <cell r="CT159">
            <v>191165</v>
          </cell>
          <cell r="CV159">
            <v>490531</v>
          </cell>
          <cell r="CW159">
            <v>208359</v>
          </cell>
          <cell r="CZ159">
            <v>103959</v>
          </cell>
          <cell r="DA159">
            <v>191423</v>
          </cell>
          <cell r="DC159">
            <v>503741</v>
          </cell>
          <cell r="DD159">
            <v>208359</v>
          </cell>
          <cell r="DE159">
            <v>-15610</v>
          </cell>
          <cell r="DG159">
            <v>103959</v>
          </cell>
          <cell r="DH159">
            <v>191423</v>
          </cell>
          <cell r="DJ159">
            <v>488131</v>
          </cell>
          <cell r="DK159">
            <v>208216</v>
          </cell>
          <cell r="DN159">
            <v>107280</v>
          </cell>
          <cell r="DO159">
            <v>188244</v>
          </cell>
          <cell r="DS159">
            <v>503740</v>
          </cell>
          <cell r="DT159">
            <v>208216</v>
          </cell>
          <cell r="DU159">
            <v>-7248</v>
          </cell>
          <cell r="DW159">
            <v>107280</v>
          </cell>
          <cell r="DX159">
            <v>188244</v>
          </cell>
          <cell r="EA159">
            <v>496492</v>
          </cell>
          <cell r="EB159">
            <v>208216</v>
          </cell>
          <cell r="EC159">
            <v>-15236</v>
          </cell>
          <cell r="EE159">
            <v>107477</v>
          </cell>
          <cell r="EF159">
            <v>188047</v>
          </cell>
          <cell r="EI159">
            <v>488504</v>
          </cell>
          <cell r="EJ159">
            <v>173908</v>
          </cell>
          <cell r="EK159">
            <v>-850</v>
          </cell>
          <cell r="EM159">
            <v>132435</v>
          </cell>
          <cell r="EN159">
            <v>213471</v>
          </cell>
          <cell r="EQ159">
            <v>518964</v>
          </cell>
          <cell r="ER159">
            <v>155159</v>
          </cell>
          <cell r="ES159">
            <v>-750</v>
          </cell>
          <cell r="EU159">
            <v>138561</v>
          </cell>
          <cell r="EV159">
            <v>219531</v>
          </cell>
          <cell r="EY159">
            <v>512501</v>
          </cell>
          <cell r="FH159">
            <v>0</v>
          </cell>
          <cell r="FI159">
            <v>2203850</v>
          </cell>
          <cell r="FJ159">
            <v>0</v>
          </cell>
          <cell r="FK159">
            <v>1159585</v>
          </cell>
          <cell r="FL159">
            <v>2203295</v>
          </cell>
          <cell r="FM159">
            <v>0</v>
          </cell>
          <cell r="FN159">
            <v>5566730</v>
          </cell>
          <cell r="FO159">
            <v>-52904</v>
          </cell>
          <cell r="FP159">
            <v>5513826</v>
          </cell>
          <cell r="FQ159">
            <v>513250</v>
          </cell>
          <cell r="FV159">
            <v>513250</v>
          </cell>
          <cell r="FX159">
            <v>0</v>
          </cell>
          <cell r="FY159">
            <v>0</v>
          </cell>
          <cell r="FZ159">
            <v>0</v>
          </cell>
          <cell r="GA159">
            <v>0</v>
          </cell>
          <cell r="GD159">
            <v>6044885</v>
          </cell>
          <cell r="GL159">
            <v>513251</v>
          </cell>
          <cell r="GM159">
            <v>-1</v>
          </cell>
          <cell r="GP159">
            <v>0</v>
          </cell>
          <cell r="GQ159">
            <v>0</v>
          </cell>
          <cell r="GS159">
            <v>1996537</v>
          </cell>
          <cell r="GT159">
            <v>-154409</v>
          </cell>
          <cell r="GU159">
            <v>0</v>
          </cell>
          <cell r="GV159">
            <v>0</v>
          </cell>
          <cell r="GW159">
            <v>1021024</v>
          </cell>
          <cell r="GX159">
            <v>-138561</v>
          </cell>
          <cell r="GY159">
            <v>1983764</v>
          </cell>
          <cell r="GZ159">
            <v>-219531</v>
          </cell>
          <cell r="HA159">
            <v>0</v>
          </cell>
          <cell r="HB159">
            <v>0</v>
          </cell>
          <cell r="HD159">
            <v>0</v>
          </cell>
          <cell r="HF159">
            <v>0</v>
          </cell>
          <cell r="HI159">
            <v>2305004</v>
          </cell>
          <cell r="HJ159">
            <v>3261726</v>
          </cell>
        </row>
        <row r="160">
          <cell r="A160" t="str">
            <v>W67001</v>
          </cell>
          <cell r="B160" t="str">
            <v>AX</v>
          </cell>
          <cell r="C160" t="str">
            <v>Algiers Technology Acdmy (ACSA)</v>
          </cell>
          <cell r="D160" t="str">
            <v>203737902-07</v>
          </cell>
          <cell r="E160">
            <v>2451244</v>
          </cell>
          <cell r="I160">
            <v>2451244</v>
          </cell>
          <cell r="J160">
            <v>2451244</v>
          </cell>
          <cell r="K160">
            <v>2451244</v>
          </cell>
          <cell r="L160">
            <v>2451244</v>
          </cell>
          <cell r="M160">
            <v>2056346</v>
          </cell>
          <cell r="N160">
            <v>2056346</v>
          </cell>
          <cell r="O160">
            <v>1898990</v>
          </cell>
          <cell r="P160">
            <v>1896131</v>
          </cell>
          <cell r="R160">
            <v>204271</v>
          </cell>
          <cell r="S160">
            <v>108652</v>
          </cell>
          <cell r="U160">
            <v>95619</v>
          </cell>
          <cell r="W160">
            <v>204271</v>
          </cell>
          <cell r="X160">
            <v>108652</v>
          </cell>
          <cell r="Z160">
            <v>95619</v>
          </cell>
          <cell r="AB160">
            <v>204271</v>
          </cell>
          <cell r="AC160">
            <v>108652</v>
          </cell>
          <cell r="AE160">
            <v>95619</v>
          </cell>
          <cell r="AG160">
            <v>204271</v>
          </cell>
          <cell r="AH160">
            <v>108652</v>
          </cell>
          <cell r="AJ160">
            <v>95619</v>
          </cell>
          <cell r="AL160">
            <v>204271</v>
          </cell>
          <cell r="AM160">
            <v>108652</v>
          </cell>
          <cell r="AO160">
            <v>95619</v>
          </cell>
          <cell r="AQ160">
            <v>138454</v>
          </cell>
          <cell r="AR160">
            <v>78180</v>
          </cell>
          <cell r="AT160">
            <v>60274</v>
          </cell>
          <cell r="AV160">
            <v>138454</v>
          </cell>
          <cell r="AW160">
            <v>78180</v>
          </cell>
          <cell r="AY160">
            <v>60274</v>
          </cell>
          <cell r="BA160">
            <v>86001</v>
          </cell>
          <cell r="BB160">
            <v>39539</v>
          </cell>
          <cell r="BD160">
            <v>46462</v>
          </cell>
          <cell r="BE160">
            <v>84572</v>
          </cell>
          <cell r="BF160">
            <v>38110</v>
          </cell>
          <cell r="BH160">
            <v>46462</v>
          </cell>
          <cell r="BI160">
            <v>0</v>
          </cell>
          <cell r="BM160">
            <v>0</v>
          </cell>
          <cell r="BQ160">
            <v>0</v>
          </cell>
          <cell r="BU160">
            <v>106398</v>
          </cell>
          <cell r="BX160">
            <v>15265</v>
          </cell>
          <cell r="BY160">
            <v>82608</v>
          </cell>
          <cell r="CA160">
            <v>204271</v>
          </cell>
          <cell r="CB160">
            <v>106407</v>
          </cell>
          <cell r="CE160">
            <v>34091</v>
          </cell>
          <cell r="CF160">
            <v>63773</v>
          </cell>
          <cell r="CH160">
            <v>204271</v>
          </cell>
          <cell r="CI160">
            <v>106407</v>
          </cell>
          <cell r="CJ160">
            <v>0</v>
          </cell>
          <cell r="CL160">
            <v>34246</v>
          </cell>
          <cell r="CM160">
            <v>63618</v>
          </cell>
          <cell r="CO160">
            <v>204271</v>
          </cell>
          <cell r="CP160">
            <v>106407</v>
          </cell>
          <cell r="CQ160">
            <v>-4403</v>
          </cell>
          <cell r="CS160">
            <v>34246</v>
          </cell>
          <cell r="CT160">
            <v>63618</v>
          </cell>
          <cell r="CV160">
            <v>199868</v>
          </cell>
          <cell r="CW160">
            <v>106407</v>
          </cell>
          <cell r="CZ160">
            <v>34161</v>
          </cell>
          <cell r="DA160">
            <v>63703</v>
          </cell>
          <cell r="DC160">
            <v>204271</v>
          </cell>
          <cell r="DD160">
            <v>106407</v>
          </cell>
          <cell r="DE160">
            <v>-4403</v>
          </cell>
          <cell r="DG160">
            <v>34161</v>
          </cell>
          <cell r="DH160">
            <v>63703</v>
          </cell>
          <cell r="DJ160">
            <v>199868</v>
          </cell>
          <cell r="DK160">
            <v>76512</v>
          </cell>
          <cell r="DN160">
            <v>22222</v>
          </cell>
          <cell r="DO160">
            <v>39720</v>
          </cell>
          <cell r="DS160">
            <v>138454</v>
          </cell>
          <cell r="DT160">
            <v>76512</v>
          </cell>
          <cell r="DU160">
            <v>-1504</v>
          </cell>
          <cell r="DW160">
            <v>22222</v>
          </cell>
          <cell r="DX160">
            <v>39720</v>
          </cell>
          <cell r="EA160">
            <v>136950</v>
          </cell>
          <cell r="EB160">
            <v>76512</v>
          </cell>
          <cell r="EC160">
            <v>-4609</v>
          </cell>
          <cell r="EE160">
            <v>22262</v>
          </cell>
          <cell r="EF160">
            <v>39680</v>
          </cell>
          <cell r="EI160">
            <v>133845</v>
          </cell>
          <cell r="EJ160">
            <v>34660</v>
          </cell>
          <cell r="EK160">
            <v>0</v>
          </cell>
          <cell r="EM160">
            <v>19143</v>
          </cell>
          <cell r="EN160">
            <v>32198</v>
          </cell>
          <cell r="EQ160">
            <v>86001</v>
          </cell>
          <cell r="ER160">
            <v>30826</v>
          </cell>
          <cell r="ES160">
            <v>0</v>
          </cell>
          <cell r="EU160">
            <v>20029</v>
          </cell>
          <cell r="EV160">
            <v>33717</v>
          </cell>
          <cell r="EY160">
            <v>84572</v>
          </cell>
          <cell r="FH160">
            <v>0</v>
          </cell>
          <cell r="FI160">
            <v>933455</v>
          </cell>
          <cell r="FJ160">
            <v>0</v>
          </cell>
          <cell r="FK160">
            <v>292048</v>
          </cell>
          <cell r="FL160">
            <v>586058</v>
          </cell>
          <cell r="FM160">
            <v>0</v>
          </cell>
          <cell r="FN160">
            <v>1811561</v>
          </cell>
          <cell r="FO160">
            <v>-14919</v>
          </cell>
          <cell r="FP160">
            <v>1796642</v>
          </cell>
          <cell r="FQ160">
            <v>84570</v>
          </cell>
          <cell r="FV160">
            <v>84570</v>
          </cell>
          <cell r="FX160">
            <v>0</v>
          </cell>
          <cell r="FY160">
            <v>0</v>
          </cell>
          <cell r="FZ160">
            <v>0</v>
          </cell>
          <cell r="GA160">
            <v>0</v>
          </cell>
          <cell r="GD160">
            <v>2451244</v>
          </cell>
          <cell r="GL160">
            <v>84572</v>
          </cell>
          <cell r="GM160">
            <v>-2</v>
          </cell>
          <cell r="GP160">
            <v>0</v>
          </cell>
          <cell r="GQ160">
            <v>0</v>
          </cell>
          <cell r="GS160">
            <v>887710</v>
          </cell>
          <cell r="GT160">
            <v>-30826</v>
          </cell>
          <cell r="GU160">
            <v>0</v>
          </cell>
          <cell r="GV160">
            <v>0</v>
          </cell>
          <cell r="GW160">
            <v>272019</v>
          </cell>
          <cell r="GX160">
            <v>-20029</v>
          </cell>
          <cell r="GY160">
            <v>552341</v>
          </cell>
          <cell r="GZ160">
            <v>-33717</v>
          </cell>
          <cell r="HA160">
            <v>0</v>
          </cell>
          <cell r="HB160">
            <v>0</v>
          </cell>
          <cell r="HD160">
            <v>0</v>
          </cell>
          <cell r="HF160">
            <v>0</v>
          </cell>
          <cell r="HI160">
            <v>964101</v>
          </cell>
          <cell r="HJ160">
            <v>847460</v>
          </cell>
        </row>
        <row r="161">
          <cell r="A161" t="str">
            <v>W71001</v>
          </cell>
          <cell r="B161" t="str">
            <v>SR</v>
          </cell>
          <cell r="C161" t="str">
            <v>Sophie B. Wright Learning Acdmy (Inst. of Academic Excel.)</v>
          </cell>
          <cell r="D161" t="str">
            <v>202870669-00</v>
          </cell>
          <cell r="E161">
            <v>4125211</v>
          </cell>
          <cell r="I161">
            <v>4125211</v>
          </cell>
          <cell r="J161">
            <v>4125211</v>
          </cell>
          <cell r="K161">
            <v>4125211</v>
          </cell>
          <cell r="L161">
            <v>4125211</v>
          </cell>
          <cell r="M161">
            <v>4125211</v>
          </cell>
          <cell r="N161">
            <v>4125211</v>
          </cell>
          <cell r="O161">
            <v>4553717</v>
          </cell>
          <cell r="P161">
            <v>4546604</v>
          </cell>
          <cell r="R161">
            <v>343768</v>
          </cell>
          <cell r="S161">
            <v>136248</v>
          </cell>
          <cell r="U161">
            <v>207520</v>
          </cell>
          <cell r="W161">
            <v>343768</v>
          </cell>
          <cell r="X161">
            <v>136248</v>
          </cell>
          <cell r="Z161">
            <v>207520</v>
          </cell>
          <cell r="AB161">
            <v>343768</v>
          </cell>
          <cell r="AC161">
            <v>136248</v>
          </cell>
          <cell r="AE161">
            <v>207520</v>
          </cell>
          <cell r="AG161">
            <v>343768</v>
          </cell>
          <cell r="AH161">
            <v>136248</v>
          </cell>
          <cell r="AJ161">
            <v>207520</v>
          </cell>
          <cell r="AL161">
            <v>343768</v>
          </cell>
          <cell r="AM161">
            <v>136248</v>
          </cell>
          <cell r="AO161">
            <v>207520</v>
          </cell>
          <cell r="AQ161">
            <v>343768</v>
          </cell>
          <cell r="AR161">
            <v>136248</v>
          </cell>
          <cell r="AT161">
            <v>207520</v>
          </cell>
          <cell r="AV161">
            <v>343768</v>
          </cell>
          <cell r="AW161">
            <v>136248</v>
          </cell>
          <cell r="AY161">
            <v>207520</v>
          </cell>
          <cell r="BA161">
            <v>486602</v>
          </cell>
          <cell r="BB161">
            <v>172021</v>
          </cell>
          <cell r="BD161">
            <v>314581</v>
          </cell>
          <cell r="BE161">
            <v>483045</v>
          </cell>
          <cell r="BF161">
            <v>168464</v>
          </cell>
          <cell r="BH161">
            <v>314581</v>
          </cell>
          <cell r="BI161">
            <v>0</v>
          </cell>
          <cell r="BM161">
            <v>0</v>
          </cell>
          <cell r="BQ161">
            <v>0</v>
          </cell>
          <cell r="BU161">
            <v>133421</v>
          </cell>
          <cell r="BX161">
            <v>33130</v>
          </cell>
          <cell r="BY161">
            <v>177217</v>
          </cell>
          <cell r="CA161">
            <v>343768</v>
          </cell>
          <cell r="CB161">
            <v>133433</v>
          </cell>
          <cell r="CE161">
            <v>73987</v>
          </cell>
          <cell r="CF161">
            <v>136348</v>
          </cell>
          <cell r="CH161">
            <v>343768</v>
          </cell>
          <cell r="CI161">
            <v>133432</v>
          </cell>
          <cell r="CJ161">
            <v>0</v>
          </cell>
          <cell r="CL161">
            <v>74324</v>
          </cell>
          <cell r="CM161">
            <v>136012</v>
          </cell>
          <cell r="CO161">
            <v>343768</v>
          </cell>
          <cell r="CP161">
            <v>133432</v>
          </cell>
          <cell r="CQ161">
            <v>0</v>
          </cell>
          <cell r="CS161">
            <v>74324</v>
          </cell>
          <cell r="CT161">
            <v>136012</v>
          </cell>
          <cell r="CV161">
            <v>343768</v>
          </cell>
          <cell r="CW161">
            <v>133432</v>
          </cell>
          <cell r="CZ161">
            <v>74139</v>
          </cell>
          <cell r="DA161">
            <v>136197</v>
          </cell>
          <cell r="DC161">
            <v>343768</v>
          </cell>
          <cell r="DD161">
            <v>133432</v>
          </cell>
          <cell r="DE161">
            <v>-5250</v>
          </cell>
          <cell r="DG161">
            <v>74139</v>
          </cell>
          <cell r="DH161">
            <v>136197</v>
          </cell>
          <cell r="DJ161">
            <v>338518</v>
          </cell>
          <cell r="DK161">
            <v>133342</v>
          </cell>
          <cell r="DN161">
            <v>76508</v>
          </cell>
          <cell r="DO161">
            <v>133918</v>
          </cell>
          <cell r="DS161">
            <v>343768</v>
          </cell>
          <cell r="DT161">
            <v>133342</v>
          </cell>
          <cell r="DU161">
            <v>-3900</v>
          </cell>
          <cell r="DW161">
            <v>76508</v>
          </cell>
          <cell r="DX161">
            <v>133918</v>
          </cell>
          <cell r="EA161">
            <v>339868</v>
          </cell>
          <cell r="EB161">
            <v>133342</v>
          </cell>
          <cell r="EC161">
            <v>-2166</v>
          </cell>
          <cell r="EE161">
            <v>76648</v>
          </cell>
          <cell r="EF161">
            <v>133778</v>
          </cell>
          <cell r="EI161">
            <v>341602</v>
          </cell>
          <cell r="EJ161">
            <v>150795</v>
          </cell>
          <cell r="EK161">
            <v>-4892</v>
          </cell>
          <cell r="EM161">
            <v>129615</v>
          </cell>
          <cell r="EN161">
            <v>206192</v>
          </cell>
          <cell r="EQ161">
            <v>481710</v>
          </cell>
          <cell r="ER161">
            <v>136263</v>
          </cell>
          <cell r="ES161">
            <v>-8936</v>
          </cell>
          <cell r="EU161">
            <v>135610</v>
          </cell>
          <cell r="EV161">
            <v>211172</v>
          </cell>
          <cell r="EY161">
            <v>474109</v>
          </cell>
          <cell r="FH161">
            <v>0</v>
          </cell>
          <cell r="FI161">
            <v>1487666</v>
          </cell>
          <cell r="FJ161">
            <v>0</v>
          </cell>
          <cell r="FK161">
            <v>898932</v>
          </cell>
          <cell r="FL161">
            <v>1676961</v>
          </cell>
          <cell r="FM161">
            <v>0</v>
          </cell>
          <cell r="FN161">
            <v>4063559</v>
          </cell>
          <cell r="FO161">
            <v>-25144</v>
          </cell>
          <cell r="FP161">
            <v>4038415</v>
          </cell>
          <cell r="FQ161">
            <v>483045</v>
          </cell>
          <cell r="FV161">
            <v>483045</v>
          </cell>
          <cell r="FX161">
            <v>0</v>
          </cell>
          <cell r="FY161">
            <v>0</v>
          </cell>
          <cell r="FZ161">
            <v>0</v>
          </cell>
          <cell r="GA161">
            <v>0</v>
          </cell>
          <cell r="GD161">
            <v>4125211</v>
          </cell>
          <cell r="GL161">
            <v>483045</v>
          </cell>
          <cell r="GM161">
            <v>0</v>
          </cell>
          <cell r="GP161">
            <v>0</v>
          </cell>
          <cell r="GQ161">
            <v>0</v>
          </cell>
          <cell r="GS161">
            <v>1335195</v>
          </cell>
          <cell r="GT161">
            <v>-127327</v>
          </cell>
          <cell r="GU161">
            <v>0</v>
          </cell>
          <cell r="GV161">
            <v>0</v>
          </cell>
          <cell r="GW161">
            <v>763322</v>
          </cell>
          <cell r="GX161">
            <v>-135610</v>
          </cell>
          <cell r="GY161">
            <v>1465789</v>
          </cell>
          <cell r="GZ161">
            <v>-211172</v>
          </cell>
          <cell r="HA161">
            <v>0</v>
          </cell>
          <cell r="HB161">
            <v>0</v>
          </cell>
          <cell r="HD161">
            <v>0</v>
          </cell>
          <cell r="HF161">
            <v>0</v>
          </cell>
          <cell r="HI161">
            <v>1566717</v>
          </cell>
          <cell r="HJ161">
            <v>2496842</v>
          </cell>
        </row>
        <row r="162">
          <cell r="A162" t="str">
            <v>W81001</v>
          </cell>
          <cell r="B162" t="str">
            <v>Y2</v>
          </cell>
          <cell r="C162" t="str">
            <v>KIPP McDonogh 15 Sch. For the Creative Arts (KIPP N.O.)</v>
          </cell>
          <cell r="D162" t="str">
            <v>202277213-01</v>
          </cell>
          <cell r="E162">
            <v>8422051</v>
          </cell>
          <cell r="I162">
            <v>8422051</v>
          </cell>
          <cell r="J162">
            <v>8422051</v>
          </cell>
          <cell r="K162">
            <v>8422051</v>
          </cell>
          <cell r="L162">
            <v>8422051</v>
          </cell>
          <cell r="M162">
            <v>8422051</v>
          </cell>
          <cell r="N162">
            <v>8422051</v>
          </cell>
          <cell r="O162">
            <v>7485658</v>
          </cell>
          <cell r="P162">
            <v>7470151</v>
          </cell>
          <cell r="R162">
            <v>701838</v>
          </cell>
          <cell r="S162">
            <v>309133</v>
          </cell>
          <cell r="U162">
            <v>392705</v>
          </cell>
          <cell r="W162">
            <v>701838</v>
          </cell>
          <cell r="X162">
            <v>309133</v>
          </cell>
          <cell r="Z162">
            <v>392705</v>
          </cell>
          <cell r="AB162">
            <v>701838</v>
          </cell>
          <cell r="AC162">
            <v>309133</v>
          </cell>
          <cell r="AE162">
            <v>392705</v>
          </cell>
          <cell r="AG162">
            <v>701838</v>
          </cell>
          <cell r="AH162">
            <v>309133</v>
          </cell>
          <cell r="AJ162">
            <v>392705</v>
          </cell>
          <cell r="AL162">
            <v>701838</v>
          </cell>
          <cell r="AM162">
            <v>309133</v>
          </cell>
          <cell r="AO162">
            <v>392705</v>
          </cell>
          <cell r="AQ162">
            <v>701837</v>
          </cell>
          <cell r="AR162">
            <v>309133</v>
          </cell>
          <cell r="AT162">
            <v>392704</v>
          </cell>
          <cell r="AV162">
            <v>701837</v>
          </cell>
          <cell r="AW162">
            <v>309133</v>
          </cell>
          <cell r="AY162">
            <v>392704</v>
          </cell>
          <cell r="BA162">
            <v>389706</v>
          </cell>
          <cell r="BB162">
            <v>168831</v>
          </cell>
          <cell r="BD162">
            <v>220875</v>
          </cell>
          <cell r="BE162">
            <v>381953</v>
          </cell>
          <cell r="BF162">
            <v>161078</v>
          </cell>
          <cell r="BH162">
            <v>220875</v>
          </cell>
          <cell r="BI162">
            <v>0</v>
          </cell>
          <cell r="BM162">
            <v>0</v>
          </cell>
          <cell r="BQ162">
            <v>0</v>
          </cell>
          <cell r="BU162">
            <v>302720</v>
          </cell>
          <cell r="BX162">
            <v>62694</v>
          </cell>
          <cell r="BY162">
            <v>336424</v>
          </cell>
          <cell r="CA162">
            <v>701838</v>
          </cell>
          <cell r="CB162">
            <v>302746</v>
          </cell>
          <cell r="CE162">
            <v>140011</v>
          </cell>
          <cell r="CF162">
            <v>259081</v>
          </cell>
          <cell r="CH162">
            <v>701838</v>
          </cell>
          <cell r="CI162">
            <v>302745</v>
          </cell>
          <cell r="CJ162">
            <v>0</v>
          </cell>
          <cell r="CL162">
            <v>140648</v>
          </cell>
          <cell r="CM162">
            <v>258445</v>
          </cell>
          <cell r="CO162">
            <v>701838</v>
          </cell>
          <cell r="CP162">
            <v>302745</v>
          </cell>
          <cell r="CQ162">
            <v>-16664</v>
          </cell>
          <cell r="CS162">
            <v>140648</v>
          </cell>
          <cell r="CT162">
            <v>258445</v>
          </cell>
          <cell r="CV162">
            <v>685174</v>
          </cell>
          <cell r="CW162">
            <v>302745</v>
          </cell>
          <cell r="CZ162">
            <v>140299</v>
          </cell>
          <cell r="DA162">
            <v>258794</v>
          </cell>
          <cell r="DC162">
            <v>701838</v>
          </cell>
          <cell r="DD162">
            <v>302745</v>
          </cell>
          <cell r="DE162">
            <v>-16664</v>
          </cell>
          <cell r="DG162">
            <v>140299</v>
          </cell>
          <cell r="DH162">
            <v>258794</v>
          </cell>
          <cell r="DJ162">
            <v>685174</v>
          </cell>
          <cell r="DK162">
            <v>302539</v>
          </cell>
          <cell r="DN162">
            <v>144782</v>
          </cell>
          <cell r="DO162">
            <v>254516</v>
          </cell>
          <cell r="DS162">
            <v>701837</v>
          </cell>
          <cell r="DT162">
            <v>302539</v>
          </cell>
          <cell r="DU162">
            <v>-1880</v>
          </cell>
          <cell r="DW162">
            <v>144782</v>
          </cell>
          <cell r="DX162">
            <v>254516</v>
          </cell>
          <cell r="EA162">
            <v>699957</v>
          </cell>
          <cell r="EB162">
            <v>302539</v>
          </cell>
          <cell r="EC162">
            <v>-12950</v>
          </cell>
          <cell r="EE162">
            <v>145046</v>
          </cell>
          <cell r="EF162">
            <v>254252</v>
          </cell>
          <cell r="EI162">
            <v>688887</v>
          </cell>
          <cell r="EJ162">
            <v>147999</v>
          </cell>
          <cell r="EK162">
            <v>0</v>
          </cell>
          <cell r="EM162">
            <v>91006</v>
          </cell>
          <cell r="EN162">
            <v>150701</v>
          </cell>
          <cell r="EQ162">
            <v>389706</v>
          </cell>
          <cell r="ER162">
            <v>130289</v>
          </cell>
          <cell r="ES162">
            <v>0</v>
          </cell>
          <cell r="EU162">
            <v>95215</v>
          </cell>
          <cell r="EV162">
            <v>156449</v>
          </cell>
          <cell r="EY162">
            <v>381953</v>
          </cell>
          <cell r="FH162">
            <v>0</v>
          </cell>
          <cell r="FI162">
            <v>3002351</v>
          </cell>
          <cell r="FJ162">
            <v>0</v>
          </cell>
          <cell r="FK162">
            <v>1385430</v>
          </cell>
          <cell r="FL162">
            <v>2700417</v>
          </cell>
          <cell r="FM162">
            <v>0</v>
          </cell>
          <cell r="FN162">
            <v>7088198</v>
          </cell>
          <cell r="FO162">
            <v>-48158</v>
          </cell>
          <cell r="FP162">
            <v>7040040</v>
          </cell>
          <cell r="FQ162">
            <v>381953</v>
          </cell>
          <cell r="FV162">
            <v>381953</v>
          </cell>
          <cell r="FX162">
            <v>0</v>
          </cell>
          <cell r="FY162">
            <v>0</v>
          </cell>
          <cell r="FZ162">
            <v>0</v>
          </cell>
          <cell r="GA162">
            <v>0</v>
          </cell>
          <cell r="GD162">
            <v>8422051</v>
          </cell>
          <cell r="GL162">
            <v>381953</v>
          </cell>
          <cell r="GM162">
            <v>0</v>
          </cell>
          <cell r="GP162">
            <v>0</v>
          </cell>
          <cell r="GQ162">
            <v>0</v>
          </cell>
          <cell r="GS162">
            <v>2823904</v>
          </cell>
          <cell r="GT162">
            <v>-130289</v>
          </cell>
          <cell r="GU162">
            <v>0</v>
          </cell>
          <cell r="GV162">
            <v>0</v>
          </cell>
          <cell r="GW162">
            <v>1290215</v>
          </cell>
          <cell r="GX162">
            <v>-95215</v>
          </cell>
          <cell r="GY162">
            <v>2543968</v>
          </cell>
          <cell r="GZ162">
            <v>-156449</v>
          </cell>
          <cell r="HA162">
            <v>0</v>
          </cell>
          <cell r="HB162">
            <v>0</v>
          </cell>
          <cell r="HD162">
            <v>0</v>
          </cell>
          <cell r="HF162">
            <v>0</v>
          </cell>
          <cell r="HI162">
            <v>3112106</v>
          </cell>
          <cell r="HJ162">
            <v>3976092</v>
          </cell>
        </row>
        <row r="163">
          <cell r="A163" t="str">
            <v>W82001</v>
          </cell>
          <cell r="B163" t="str">
            <v>SZ</v>
          </cell>
          <cell r="C163" t="str">
            <v>KIPP Believe College Prep (KIPP N.O.)</v>
          </cell>
          <cell r="D163" t="str">
            <v>202277213-00</v>
          </cell>
          <cell r="E163">
            <v>7877862</v>
          </cell>
          <cell r="I163">
            <v>7877862</v>
          </cell>
          <cell r="J163">
            <v>7877862</v>
          </cell>
          <cell r="K163">
            <v>7877862</v>
          </cell>
          <cell r="L163">
            <v>7877862</v>
          </cell>
          <cell r="M163">
            <v>7877862</v>
          </cell>
          <cell r="N163">
            <v>7877862</v>
          </cell>
          <cell r="O163">
            <v>8096245</v>
          </cell>
          <cell r="P163">
            <v>8079078</v>
          </cell>
          <cell r="R163">
            <v>656488</v>
          </cell>
          <cell r="S163">
            <v>275883</v>
          </cell>
          <cell r="U163">
            <v>380605</v>
          </cell>
          <cell r="W163">
            <v>656488</v>
          </cell>
          <cell r="X163">
            <v>275883</v>
          </cell>
          <cell r="Z163">
            <v>380605</v>
          </cell>
          <cell r="AB163">
            <v>656489</v>
          </cell>
          <cell r="AC163">
            <v>275883</v>
          </cell>
          <cell r="AE163">
            <v>380606</v>
          </cell>
          <cell r="AG163">
            <v>656489</v>
          </cell>
          <cell r="AH163">
            <v>275883</v>
          </cell>
          <cell r="AJ163">
            <v>380606</v>
          </cell>
          <cell r="AL163">
            <v>656489</v>
          </cell>
          <cell r="AM163">
            <v>275883</v>
          </cell>
          <cell r="AO163">
            <v>380606</v>
          </cell>
          <cell r="AQ163">
            <v>656488</v>
          </cell>
          <cell r="AR163">
            <v>275883</v>
          </cell>
          <cell r="AT163">
            <v>380605</v>
          </cell>
          <cell r="AV163">
            <v>656488</v>
          </cell>
          <cell r="AW163">
            <v>275883</v>
          </cell>
          <cell r="AY163">
            <v>380605</v>
          </cell>
          <cell r="BA163">
            <v>729283</v>
          </cell>
          <cell r="BB163">
            <v>363893</v>
          </cell>
          <cell r="BD163">
            <v>365390</v>
          </cell>
          <cell r="BE163">
            <v>720700</v>
          </cell>
          <cell r="BF163">
            <v>355310</v>
          </cell>
          <cell r="BH163">
            <v>365390</v>
          </cell>
          <cell r="BI163">
            <v>0</v>
          </cell>
          <cell r="BM163">
            <v>0</v>
          </cell>
          <cell r="BQ163">
            <v>0</v>
          </cell>
          <cell r="BU163">
            <v>270160</v>
          </cell>
          <cell r="BX163">
            <v>60762</v>
          </cell>
          <cell r="BY163">
            <v>325566</v>
          </cell>
          <cell r="CA163">
            <v>656488</v>
          </cell>
          <cell r="CB163">
            <v>270183</v>
          </cell>
          <cell r="CE163">
            <v>135697</v>
          </cell>
          <cell r="CF163">
            <v>250608</v>
          </cell>
          <cell r="CH163">
            <v>656488</v>
          </cell>
          <cell r="CI163">
            <v>270182</v>
          </cell>
          <cell r="CJ163">
            <v>0</v>
          </cell>
          <cell r="CL163">
            <v>136315</v>
          </cell>
          <cell r="CM163">
            <v>249992</v>
          </cell>
          <cell r="CO163">
            <v>656489</v>
          </cell>
          <cell r="CP163">
            <v>270182</v>
          </cell>
          <cell r="CQ163">
            <v>-16134</v>
          </cell>
          <cell r="CS163">
            <v>136315</v>
          </cell>
          <cell r="CT163">
            <v>249992</v>
          </cell>
          <cell r="CV163">
            <v>640355</v>
          </cell>
          <cell r="CW163">
            <v>270182</v>
          </cell>
          <cell r="CZ163">
            <v>135977</v>
          </cell>
          <cell r="DA163">
            <v>250330</v>
          </cell>
          <cell r="DC163">
            <v>656489</v>
          </cell>
          <cell r="DD163">
            <v>270182</v>
          </cell>
          <cell r="DE163">
            <v>-16134</v>
          </cell>
          <cell r="DG163">
            <v>135977</v>
          </cell>
          <cell r="DH163">
            <v>250330</v>
          </cell>
          <cell r="DJ163">
            <v>640355</v>
          </cell>
          <cell r="DK163">
            <v>269999</v>
          </cell>
          <cell r="DN163">
            <v>140321</v>
          </cell>
          <cell r="DO163">
            <v>246168</v>
          </cell>
          <cell r="DS163">
            <v>656488</v>
          </cell>
          <cell r="DT163">
            <v>269999</v>
          </cell>
          <cell r="DU163">
            <v>-2700</v>
          </cell>
          <cell r="DW163">
            <v>140321</v>
          </cell>
          <cell r="DX163">
            <v>246168</v>
          </cell>
          <cell r="EA163">
            <v>653788</v>
          </cell>
          <cell r="EB163">
            <v>269999</v>
          </cell>
          <cell r="EC163">
            <v>-16286</v>
          </cell>
          <cell r="EE163">
            <v>140578</v>
          </cell>
          <cell r="EF163">
            <v>245911</v>
          </cell>
          <cell r="EI163">
            <v>640202</v>
          </cell>
          <cell r="EJ163">
            <v>318991</v>
          </cell>
          <cell r="EK163">
            <v>0</v>
          </cell>
          <cell r="EM163">
            <v>150550</v>
          </cell>
          <cell r="EN163">
            <v>259742</v>
          </cell>
          <cell r="EQ163">
            <v>729283</v>
          </cell>
          <cell r="ER163">
            <v>287395</v>
          </cell>
          <cell r="ES163">
            <v>0</v>
          </cell>
          <cell r="EU163">
            <v>157513</v>
          </cell>
          <cell r="EV163">
            <v>275792</v>
          </cell>
          <cell r="EY163">
            <v>720700</v>
          </cell>
          <cell r="FH163">
            <v>0</v>
          </cell>
          <cell r="FI163">
            <v>3037454</v>
          </cell>
          <cell r="FJ163">
            <v>0</v>
          </cell>
          <cell r="FK163">
            <v>1470326</v>
          </cell>
          <cell r="FL163">
            <v>2850599</v>
          </cell>
          <cell r="FM163">
            <v>0</v>
          </cell>
          <cell r="FN163">
            <v>7358379</v>
          </cell>
          <cell r="FO163">
            <v>-51254</v>
          </cell>
          <cell r="FP163">
            <v>7307125</v>
          </cell>
          <cell r="FQ163">
            <v>720699</v>
          </cell>
          <cell r="FV163">
            <v>720699</v>
          </cell>
          <cell r="FX163">
            <v>0</v>
          </cell>
          <cell r="FY163">
            <v>0</v>
          </cell>
          <cell r="FZ163">
            <v>0</v>
          </cell>
          <cell r="GA163">
            <v>0</v>
          </cell>
          <cell r="GD163">
            <v>7877862</v>
          </cell>
          <cell r="GL163">
            <v>720700</v>
          </cell>
          <cell r="GM163">
            <v>-1</v>
          </cell>
          <cell r="GP163">
            <v>0</v>
          </cell>
          <cell r="GQ163">
            <v>0</v>
          </cell>
          <cell r="GS163">
            <v>2698805</v>
          </cell>
          <cell r="GT163">
            <v>-287395</v>
          </cell>
          <cell r="GU163">
            <v>0</v>
          </cell>
          <cell r="GV163">
            <v>0</v>
          </cell>
          <cell r="GW163">
            <v>1312813</v>
          </cell>
          <cell r="GX163">
            <v>-157513</v>
          </cell>
          <cell r="GY163">
            <v>2574807</v>
          </cell>
          <cell r="GZ163">
            <v>-275792</v>
          </cell>
          <cell r="HA163">
            <v>0</v>
          </cell>
          <cell r="HB163">
            <v>0</v>
          </cell>
          <cell r="HD163">
            <v>0</v>
          </cell>
          <cell r="HF163">
            <v>0</v>
          </cell>
          <cell r="HI163">
            <v>3202150</v>
          </cell>
          <cell r="HJ163">
            <v>4156229</v>
          </cell>
        </row>
        <row r="164">
          <cell r="A164" t="str">
            <v>W83001</v>
          </cell>
          <cell r="B164" t="str">
            <v>KV</v>
          </cell>
          <cell r="C164" t="str">
            <v>KIPP Central City Acdmy (KIPP N.O.)</v>
          </cell>
          <cell r="D164" t="str">
            <v>202277213-03</v>
          </cell>
          <cell r="E164">
            <v>4082284</v>
          </cell>
          <cell r="I164">
            <v>4082284</v>
          </cell>
          <cell r="J164">
            <v>4082284</v>
          </cell>
          <cell r="K164">
            <v>4082284</v>
          </cell>
          <cell r="L164">
            <v>4082284</v>
          </cell>
          <cell r="M164">
            <v>4082284</v>
          </cell>
          <cell r="N164">
            <v>4082284</v>
          </cell>
          <cell r="O164">
            <v>3944403</v>
          </cell>
          <cell r="P164">
            <v>3935805</v>
          </cell>
          <cell r="R164">
            <v>340190</v>
          </cell>
          <cell r="S164">
            <v>157200</v>
          </cell>
          <cell r="U164">
            <v>182990</v>
          </cell>
          <cell r="W164">
            <v>340190</v>
          </cell>
          <cell r="X164">
            <v>157200</v>
          </cell>
          <cell r="Z164">
            <v>182990</v>
          </cell>
          <cell r="AB164">
            <v>340190</v>
          </cell>
          <cell r="AC164">
            <v>157200</v>
          </cell>
          <cell r="AE164">
            <v>182990</v>
          </cell>
          <cell r="AG164">
            <v>340190</v>
          </cell>
          <cell r="AH164">
            <v>157200</v>
          </cell>
          <cell r="AJ164">
            <v>182990</v>
          </cell>
          <cell r="AL164">
            <v>340190</v>
          </cell>
          <cell r="AM164">
            <v>157200</v>
          </cell>
          <cell r="AO164">
            <v>182990</v>
          </cell>
          <cell r="AQ164">
            <v>340191</v>
          </cell>
          <cell r="AR164">
            <v>157200</v>
          </cell>
          <cell r="AT164">
            <v>182991</v>
          </cell>
          <cell r="AV164">
            <v>340191</v>
          </cell>
          <cell r="AW164">
            <v>157200</v>
          </cell>
          <cell r="AY164">
            <v>182991</v>
          </cell>
          <cell r="BA164">
            <v>294230</v>
          </cell>
          <cell r="BB164">
            <v>121781</v>
          </cell>
          <cell r="BD164">
            <v>172449</v>
          </cell>
          <cell r="BE164">
            <v>289932</v>
          </cell>
          <cell r="BF164">
            <v>117483</v>
          </cell>
          <cell r="BH164">
            <v>172449</v>
          </cell>
          <cell r="BI164">
            <v>0</v>
          </cell>
          <cell r="BM164">
            <v>0</v>
          </cell>
          <cell r="BQ164">
            <v>0</v>
          </cell>
          <cell r="BU164">
            <v>153939</v>
          </cell>
          <cell r="BX164">
            <v>29214</v>
          </cell>
          <cell r="BY164">
            <v>157037</v>
          </cell>
          <cell r="CA164">
            <v>340190</v>
          </cell>
          <cell r="CB164">
            <v>153952</v>
          </cell>
          <cell r="CE164">
            <v>65242</v>
          </cell>
          <cell r="CF164">
            <v>120996</v>
          </cell>
          <cell r="CH164">
            <v>340190</v>
          </cell>
          <cell r="CI164">
            <v>153952</v>
          </cell>
          <cell r="CJ164">
            <v>0</v>
          </cell>
          <cell r="CL164">
            <v>65538</v>
          </cell>
          <cell r="CM164">
            <v>120700</v>
          </cell>
          <cell r="CO164">
            <v>340190</v>
          </cell>
          <cell r="CP164">
            <v>153952</v>
          </cell>
          <cell r="CQ164">
            <v>-7765</v>
          </cell>
          <cell r="CS164">
            <v>65538</v>
          </cell>
          <cell r="CT164">
            <v>120700</v>
          </cell>
          <cell r="CV164">
            <v>332425</v>
          </cell>
          <cell r="CW164">
            <v>153952</v>
          </cell>
          <cell r="CZ164">
            <v>65376</v>
          </cell>
          <cell r="DA164">
            <v>120862</v>
          </cell>
          <cell r="DC164">
            <v>340190</v>
          </cell>
          <cell r="DD164">
            <v>153952</v>
          </cell>
          <cell r="DE164">
            <v>-7765</v>
          </cell>
          <cell r="DG164">
            <v>65376</v>
          </cell>
          <cell r="DH164">
            <v>120862</v>
          </cell>
          <cell r="DJ164">
            <v>332425</v>
          </cell>
          <cell r="DK164">
            <v>153847</v>
          </cell>
          <cell r="DN164">
            <v>67465</v>
          </cell>
          <cell r="DO164">
            <v>118879</v>
          </cell>
          <cell r="DS164">
            <v>340191</v>
          </cell>
          <cell r="DT164">
            <v>153847</v>
          </cell>
          <cell r="DU164">
            <v>-3854</v>
          </cell>
          <cell r="DW164">
            <v>67465</v>
          </cell>
          <cell r="DX164">
            <v>118879</v>
          </cell>
          <cell r="EA164">
            <v>336337</v>
          </cell>
          <cell r="EB164">
            <v>153847</v>
          </cell>
          <cell r="EC164">
            <v>-9687</v>
          </cell>
          <cell r="EE164">
            <v>67588</v>
          </cell>
          <cell r="EF164">
            <v>118756</v>
          </cell>
          <cell r="EI164">
            <v>330504</v>
          </cell>
          <cell r="EJ164">
            <v>106754</v>
          </cell>
          <cell r="EK164">
            <v>-1880</v>
          </cell>
          <cell r="EM164">
            <v>71053</v>
          </cell>
          <cell r="EN164">
            <v>116423</v>
          </cell>
          <cell r="EQ164">
            <v>292350</v>
          </cell>
          <cell r="ER164">
            <v>95027</v>
          </cell>
          <cell r="ES164">
            <v>-1410</v>
          </cell>
          <cell r="EU164">
            <v>74340</v>
          </cell>
          <cell r="EV164">
            <v>120565</v>
          </cell>
          <cell r="EY164">
            <v>288522</v>
          </cell>
          <cell r="FH164">
            <v>0</v>
          </cell>
          <cell r="FI164">
            <v>1587021</v>
          </cell>
          <cell r="FJ164">
            <v>0</v>
          </cell>
          <cell r="FK164">
            <v>704195</v>
          </cell>
          <cell r="FL164">
            <v>1354659</v>
          </cell>
          <cell r="FM164">
            <v>0</v>
          </cell>
          <cell r="FN164">
            <v>3645875</v>
          </cell>
          <cell r="FO164">
            <v>-32361</v>
          </cell>
          <cell r="FP164">
            <v>3613514</v>
          </cell>
          <cell r="FQ164">
            <v>289930</v>
          </cell>
          <cell r="FV164">
            <v>289930</v>
          </cell>
          <cell r="FX164">
            <v>0</v>
          </cell>
          <cell r="FY164">
            <v>0</v>
          </cell>
          <cell r="FZ164">
            <v>0</v>
          </cell>
          <cell r="GA164">
            <v>0</v>
          </cell>
          <cell r="GD164">
            <v>4082284</v>
          </cell>
          <cell r="GL164">
            <v>289932</v>
          </cell>
          <cell r="GM164">
            <v>-2</v>
          </cell>
          <cell r="GP164">
            <v>0</v>
          </cell>
          <cell r="GQ164">
            <v>0</v>
          </cell>
          <cell r="GS164">
            <v>1461043</v>
          </cell>
          <cell r="GT164">
            <v>-93617</v>
          </cell>
          <cell r="GU164">
            <v>0</v>
          </cell>
          <cell r="GV164">
            <v>0</v>
          </cell>
          <cell r="GW164">
            <v>629855</v>
          </cell>
          <cell r="GX164">
            <v>-74340</v>
          </cell>
          <cell r="GY164">
            <v>1234094</v>
          </cell>
          <cell r="GZ164">
            <v>-120565</v>
          </cell>
          <cell r="HA164">
            <v>0</v>
          </cell>
          <cell r="HB164">
            <v>0</v>
          </cell>
          <cell r="HD164">
            <v>0</v>
          </cell>
          <cell r="HF164">
            <v>0</v>
          </cell>
          <cell r="HI164">
            <v>1654064</v>
          </cell>
          <cell r="HJ164">
            <v>1991811</v>
          </cell>
        </row>
        <row r="165">
          <cell r="A165" t="str">
            <v>W85001</v>
          </cell>
          <cell r="B165" t="str">
            <v>T5</v>
          </cell>
          <cell r="C165" t="str">
            <v>KIPP N.O. Leadership Acdmy (KIPP N.O.)</v>
          </cell>
          <cell r="D165" t="str">
            <v>202277213-05</v>
          </cell>
          <cell r="E165">
            <v>8392980</v>
          </cell>
          <cell r="I165">
            <v>8392980</v>
          </cell>
          <cell r="J165">
            <v>8392980</v>
          </cell>
          <cell r="K165">
            <v>8392980</v>
          </cell>
          <cell r="L165">
            <v>8392980</v>
          </cell>
          <cell r="M165">
            <v>8392980</v>
          </cell>
          <cell r="N165">
            <v>8392980</v>
          </cell>
          <cell r="O165">
            <v>8201678</v>
          </cell>
          <cell r="P165">
            <v>8184285</v>
          </cell>
          <cell r="R165">
            <v>699415</v>
          </cell>
          <cell r="S165">
            <v>325676</v>
          </cell>
          <cell r="U165">
            <v>373739</v>
          </cell>
          <cell r="W165">
            <v>699415</v>
          </cell>
          <cell r="X165">
            <v>325676</v>
          </cell>
          <cell r="Z165">
            <v>373739</v>
          </cell>
          <cell r="AB165">
            <v>699415</v>
          </cell>
          <cell r="AC165">
            <v>325676</v>
          </cell>
          <cell r="AE165">
            <v>373739</v>
          </cell>
          <cell r="AG165">
            <v>699415</v>
          </cell>
          <cell r="AH165">
            <v>325676</v>
          </cell>
          <cell r="AJ165">
            <v>373739</v>
          </cell>
          <cell r="AL165">
            <v>699415</v>
          </cell>
          <cell r="AM165">
            <v>325676</v>
          </cell>
          <cell r="AO165">
            <v>373739</v>
          </cell>
          <cell r="AQ165">
            <v>699415</v>
          </cell>
          <cell r="AR165">
            <v>325676</v>
          </cell>
          <cell r="AT165">
            <v>373739</v>
          </cell>
          <cell r="AV165">
            <v>699415</v>
          </cell>
          <cell r="AW165">
            <v>325676</v>
          </cell>
          <cell r="AY165">
            <v>373739</v>
          </cell>
          <cell r="BA165">
            <v>635648</v>
          </cell>
          <cell r="BB165">
            <v>307148</v>
          </cell>
          <cell r="BD165">
            <v>328500</v>
          </cell>
          <cell r="BE165">
            <v>626951</v>
          </cell>
          <cell r="BF165">
            <v>298451</v>
          </cell>
          <cell r="BH165">
            <v>328500</v>
          </cell>
          <cell r="BI165">
            <v>0</v>
          </cell>
          <cell r="BM165">
            <v>0</v>
          </cell>
          <cell r="BQ165">
            <v>0</v>
          </cell>
          <cell r="BU165">
            <v>318920</v>
          </cell>
          <cell r="BX165">
            <v>59666</v>
          </cell>
          <cell r="BY165">
            <v>320829</v>
          </cell>
          <cell r="CA165">
            <v>699415</v>
          </cell>
          <cell r="CB165">
            <v>318947</v>
          </cell>
          <cell r="CE165">
            <v>133249</v>
          </cell>
          <cell r="CF165">
            <v>247219</v>
          </cell>
          <cell r="CH165">
            <v>699415</v>
          </cell>
          <cell r="CI165">
            <v>318946</v>
          </cell>
          <cell r="CJ165">
            <v>0</v>
          </cell>
          <cell r="CL165">
            <v>133855</v>
          </cell>
          <cell r="CM165">
            <v>246614</v>
          </cell>
          <cell r="CO165">
            <v>699415</v>
          </cell>
          <cell r="CP165">
            <v>318946</v>
          </cell>
          <cell r="CQ165">
            <v>-15878</v>
          </cell>
          <cell r="CS165">
            <v>133855</v>
          </cell>
          <cell r="CT165">
            <v>246614</v>
          </cell>
          <cell r="CV165">
            <v>683537</v>
          </cell>
          <cell r="CW165">
            <v>318946</v>
          </cell>
          <cell r="CZ165">
            <v>133523</v>
          </cell>
          <cell r="DA165">
            <v>246946</v>
          </cell>
          <cell r="DC165">
            <v>699415</v>
          </cell>
          <cell r="DD165">
            <v>318946</v>
          </cell>
          <cell r="DE165">
            <v>-15878</v>
          </cell>
          <cell r="DG165">
            <v>133523</v>
          </cell>
          <cell r="DH165">
            <v>246946</v>
          </cell>
          <cell r="DJ165">
            <v>683537</v>
          </cell>
          <cell r="DK165">
            <v>318730</v>
          </cell>
          <cell r="DN165">
            <v>137790</v>
          </cell>
          <cell r="DO165">
            <v>242895</v>
          </cell>
          <cell r="DS165">
            <v>699415</v>
          </cell>
          <cell r="DT165">
            <v>318730</v>
          </cell>
          <cell r="DU165">
            <v>0</v>
          </cell>
          <cell r="DW165">
            <v>137790</v>
          </cell>
          <cell r="DX165">
            <v>242895</v>
          </cell>
          <cell r="EA165">
            <v>699415</v>
          </cell>
          <cell r="EB165">
            <v>318730</v>
          </cell>
          <cell r="EC165">
            <v>-15644</v>
          </cell>
          <cell r="EE165">
            <v>138042</v>
          </cell>
          <cell r="EF165">
            <v>242643</v>
          </cell>
          <cell r="EI165">
            <v>683771</v>
          </cell>
          <cell r="EJ165">
            <v>269248</v>
          </cell>
          <cell r="EK165">
            <v>0</v>
          </cell>
          <cell r="EM165">
            <v>135350</v>
          </cell>
          <cell r="EN165">
            <v>231050</v>
          </cell>
          <cell r="EQ165">
            <v>635648</v>
          </cell>
          <cell r="ER165">
            <v>241405</v>
          </cell>
          <cell r="ES165">
            <v>0</v>
          </cell>
          <cell r="EU165">
            <v>141610</v>
          </cell>
          <cell r="EV165">
            <v>243936</v>
          </cell>
          <cell r="EY165">
            <v>626951</v>
          </cell>
          <cell r="FH165">
            <v>0</v>
          </cell>
          <cell r="FI165">
            <v>3380494</v>
          </cell>
          <cell r="FJ165">
            <v>0</v>
          </cell>
          <cell r="FK165">
            <v>1418253</v>
          </cell>
          <cell r="FL165">
            <v>2758587</v>
          </cell>
          <cell r="FM165">
            <v>0</v>
          </cell>
          <cell r="FN165">
            <v>7557334</v>
          </cell>
          <cell r="FO165">
            <v>-47400</v>
          </cell>
          <cell r="FP165">
            <v>7509934</v>
          </cell>
          <cell r="FQ165">
            <v>626951</v>
          </cell>
          <cell r="FV165">
            <v>626951</v>
          </cell>
          <cell r="FX165">
            <v>0</v>
          </cell>
          <cell r="FY165">
            <v>0</v>
          </cell>
          <cell r="FZ165">
            <v>0</v>
          </cell>
          <cell r="GA165">
            <v>0</v>
          </cell>
          <cell r="GD165">
            <v>8392980</v>
          </cell>
          <cell r="GL165">
            <v>626951</v>
          </cell>
          <cell r="GM165">
            <v>0</v>
          </cell>
          <cell r="GP165">
            <v>0</v>
          </cell>
          <cell r="GQ165">
            <v>0</v>
          </cell>
          <cell r="GS165">
            <v>3091689</v>
          </cell>
          <cell r="GT165">
            <v>-241405</v>
          </cell>
          <cell r="GU165">
            <v>0</v>
          </cell>
          <cell r="GV165">
            <v>0</v>
          </cell>
          <cell r="GW165">
            <v>1276643</v>
          </cell>
          <cell r="GX165">
            <v>-141610</v>
          </cell>
          <cell r="GY165">
            <v>2514651</v>
          </cell>
          <cell r="GZ165">
            <v>-243936</v>
          </cell>
          <cell r="HA165">
            <v>0</v>
          </cell>
          <cell r="HB165">
            <v>0</v>
          </cell>
          <cell r="HD165">
            <v>0</v>
          </cell>
          <cell r="HF165">
            <v>0</v>
          </cell>
          <cell r="HI165">
            <v>3536683</v>
          </cell>
          <cell r="HJ165">
            <v>4020651</v>
          </cell>
        </row>
        <row r="166">
          <cell r="A166" t="str">
            <v>W86001</v>
          </cell>
          <cell r="B166" t="str">
            <v>T8</v>
          </cell>
          <cell r="C166" t="str">
            <v>KIPP East (KIPP)</v>
          </cell>
          <cell r="D166" t="str">
            <v>202277213-07</v>
          </cell>
          <cell r="E166">
            <v>1359032</v>
          </cell>
          <cell r="I166">
            <v>1359032</v>
          </cell>
          <cell r="J166">
            <v>1359032</v>
          </cell>
          <cell r="K166">
            <v>1359032</v>
          </cell>
          <cell r="L166">
            <v>1359032</v>
          </cell>
          <cell r="M166">
            <v>1359032</v>
          </cell>
          <cell r="N166">
            <v>1359032</v>
          </cell>
          <cell r="O166">
            <v>2154477</v>
          </cell>
          <cell r="P166">
            <v>2149917</v>
          </cell>
          <cell r="R166">
            <v>113252</v>
          </cell>
          <cell r="S166">
            <v>45349</v>
          </cell>
          <cell r="U166">
            <v>67903</v>
          </cell>
          <cell r="W166">
            <v>113252</v>
          </cell>
          <cell r="X166">
            <v>45349</v>
          </cell>
          <cell r="Z166">
            <v>67903</v>
          </cell>
          <cell r="AB166">
            <v>113253</v>
          </cell>
          <cell r="AC166">
            <v>45349</v>
          </cell>
          <cell r="AE166">
            <v>67904</v>
          </cell>
          <cell r="AG166">
            <v>113253</v>
          </cell>
          <cell r="AH166">
            <v>45349</v>
          </cell>
          <cell r="AJ166">
            <v>67904</v>
          </cell>
          <cell r="AL166">
            <v>113253</v>
          </cell>
          <cell r="AM166">
            <v>45349</v>
          </cell>
          <cell r="AO166">
            <v>67904</v>
          </cell>
          <cell r="AQ166">
            <v>113253</v>
          </cell>
          <cell r="AR166">
            <v>45350</v>
          </cell>
          <cell r="AT166">
            <v>67903</v>
          </cell>
          <cell r="AV166">
            <v>113253</v>
          </cell>
          <cell r="AW166">
            <v>45350</v>
          </cell>
          <cell r="AY166">
            <v>67903</v>
          </cell>
          <cell r="BA166">
            <v>378401</v>
          </cell>
          <cell r="BB166">
            <v>169355</v>
          </cell>
          <cell r="BD166">
            <v>209046</v>
          </cell>
          <cell r="BE166">
            <v>376121</v>
          </cell>
          <cell r="BF166">
            <v>167075</v>
          </cell>
          <cell r="BH166">
            <v>209046</v>
          </cell>
          <cell r="BI166">
            <v>0</v>
          </cell>
          <cell r="BM166">
            <v>0</v>
          </cell>
          <cell r="BQ166">
            <v>0</v>
          </cell>
          <cell r="BU166">
            <v>44408</v>
          </cell>
          <cell r="BX166">
            <v>10841</v>
          </cell>
          <cell r="BY166">
            <v>58003</v>
          </cell>
          <cell r="CA166">
            <v>113252</v>
          </cell>
          <cell r="CB166">
            <v>44412</v>
          </cell>
          <cell r="CE166">
            <v>24210</v>
          </cell>
          <cell r="CF166">
            <v>44630</v>
          </cell>
          <cell r="CH166">
            <v>113252</v>
          </cell>
          <cell r="CI166">
            <v>44412</v>
          </cell>
          <cell r="CJ166">
            <v>0</v>
          </cell>
          <cell r="CL166">
            <v>24320</v>
          </cell>
          <cell r="CM166">
            <v>44521</v>
          </cell>
          <cell r="CO166">
            <v>113253</v>
          </cell>
          <cell r="CP166">
            <v>44412</v>
          </cell>
          <cell r="CQ166">
            <v>-2887</v>
          </cell>
          <cell r="CS166">
            <v>24320</v>
          </cell>
          <cell r="CT166">
            <v>44521</v>
          </cell>
          <cell r="CV166">
            <v>110366</v>
          </cell>
          <cell r="CW166">
            <v>44412</v>
          </cell>
          <cell r="CZ166">
            <v>24260</v>
          </cell>
          <cell r="DA166">
            <v>44581</v>
          </cell>
          <cell r="DC166">
            <v>113253</v>
          </cell>
          <cell r="DD166">
            <v>44412</v>
          </cell>
          <cell r="DE166">
            <v>-2887</v>
          </cell>
          <cell r="DG166">
            <v>24260</v>
          </cell>
          <cell r="DH166">
            <v>44581</v>
          </cell>
          <cell r="DJ166">
            <v>110366</v>
          </cell>
          <cell r="DK166">
            <v>44383</v>
          </cell>
          <cell r="DN166">
            <v>25034</v>
          </cell>
          <cell r="DO166">
            <v>43836</v>
          </cell>
          <cell r="DS166">
            <v>113253</v>
          </cell>
          <cell r="DT166">
            <v>44383</v>
          </cell>
          <cell r="DU166">
            <v>0</v>
          </cell>
          <cell r="DW166">
            <v>25034</v>
          </cell>
          <cell r="DX166">
            <v>43836</v>
          </cell>
          <cell r="EA166">
            <v>113253</v>
          </cell>
          <cell r="EB166">
            <v>44383</v>
          </cell>
          <cell r="EC166">
            <v>-6049</v>
          </cell>
          <cell r="EE166">
            <v>25080</v>
          </cell>
          <cell r="EF166">
            <v>43790</v>
          </cell>
          <cell r="EI166">
            <v>107204</v>
          </cell>
          <cell r="EJ166">
            <v>148458</v>
          </cell>
          <cell r="EK166">
            <v>0</v>
          </cell>
          <cell r="EM166">
            <v>86132</v>
          </cell>
          <cell r="EN166">
            <v>143811</v>
          </cell>
          <cell r="EQ166">
            <v>378401</v>
          </cell>
          <cell r="ER166">
            <v>135140</v>
          </cell>
          <cell r="ES166">
            <v>0</v>
          </cell>
          <cell r="EU166">
            <v>90116</v>
          </cell>
          <cell r="EV166">
            <v>150865</v>
          </cell>
          <cell r="EY166">
            <v>376121</v>
          </cell>
          <cell r="FH166">
            <v>0</v>
          </cell>
          <cell r="FI166">
            <v>683215</v>
          </cell>
          <cell r="FJ166">
            <v>0</v>
          </cell>
          <cell r="FK166">
            <v>383607</v>
          </cell>
          <cell r="FL166">
            <v>706975</v>
          </cell>
          <cell r="FM166">
            <v>0</v>
          </cell>
          <cell r="FN166">
            <v>1773797</v>
          </cell>
          <cell r="FO166">
            <v>-11823</v>
          </cell>
          <cell r="FP166">
            <v>1761974</v>
          </cell>
          <cell r="FQ166">
            <v>376120</v>
          </cell>
          <cell r="FV166">
            <v>376120</v>
          </cell>
          <cell r="FX166">
            <v>0</v>
          </cell>
          <cell r="FY166">
            <v>0</v>
          </cell>
          <cell r="FZ166">
            <v>0</v>
          </cell>
          <cell r="GA166">
            <v>0</v>
          </cell>
          <cell r="GD166">
            <v>1359032</v>
          </cell>
          <cell r="GL166">
            <v>376121</v>
          </cell>
          <cell r="GM166">
            <v>-1</v>
          </cell>
          <cell r="GP166">
            <v>0</v>
          </cell>
          <cell r="GQ166">
            <v>0</v>
          </cell>
          <cell r="GS166">
            <v>536252</v>
          </cell>
          <cell r="GT166">
            <v>-135140</v>
          </cell>
          <cell r="GU166">
            <v>0</v>
          </cell>
          <cell r="GV166">
            <v>0</v>
          </cell>
          <cell r="GW166">
            <v>293491</v>
          </cell>
          <cell r="GX166">
            <v>-90116</v>
          </cell>
          <cell r="GY166">
            <v>556110</v>
          </cell>
          <cell r="GZ166">
            <v>-150865</v>
          </cell>
          <cell r="HA166">
            <v>0</v>
          </cell>
          <cell r="HB166">
            <v>0</v>
          </cell>
          <cell r="HD166">
            <v>0</v>
          </cell>
          <cell r="HF166">
            <v>0</v>
          </cell>
          <cell r="HI166">
            <v>744574</v>
          </cell>
          <cell r="HJ166">
            <v>1029223</v>
          </cell>
        </row>
        <row r="167">
          <cell r="A167" t="str">
            <v>W91001</v>
          </cell>
          <cell r="B167" t="str">
            <v>VJ</v>
          </cell>
          <cell r="C167" t="str">
            <v>S.J. Green Charter (Firstline Schools)</v>
          </cell>
          <cell r="D167" t="str">
            <v>721409800-01</v>
          </cell>
          <cell r="E167">
            <v>4875443</v>
          </cell>
          <cell r="I167">
            <v>4875443</v>
          </cell>
          <cell r="J167">
            <v>4875443</v>
          </cell>
          <cell r="K167">
            <v>4875443</v>
          </cell>
          <cell r="L167">
            <v>4875443</v>
          </cell>
          <cell r="M167">
            <v>4875443</v>
          </cell>
          <cell r="N167">
            <v>4875443</v>
          </cell>
          <cell r="O167">
            <v>4695318</v>
          </cell>
          <cell r="P167">
            <v>4685601</v>
          </cell>
          <cell r="R167">
            <v>406287</v>
          </cell>
          <cell r="S167">
            <v>186889</v>
          </cell>
          <cell r="U167">
            <v>219398</v>
          </cell>
          <cell r="W167">
            <v>406287</v>
          </cell>
          <cell r="X167">
            <v>186889</v>
          </cell>
          <cell r="Z167">
            <v>219398</v>
          </cell>
          <cell r="AB167">
            <v>406287</v>
          </cell>
          <cell r="AC167">
            <v>186889</v>
          </cell>
          <cell r="AE167">
            <v>219398</v>
          </cell>
          <cell r="AG167">
            <v>406287</v>
          </cell>
          <cell r="AH167">
            <v>186889</v>
          </cell>
          <cell r="AJ167">
            <v>219398</v>
          </cell>
          <cell r="AL167">
            <v>406287</v>
          </cell>
          <cell r="AM167">
            <v>186889</v>
          </cell>
          <cell r="AO167">
            <v>219398</v>
          </cell>
          <cell r="AQ167">
            <v>406287</v>
          </cell>
          <cell r="AR167">
            <v>186890</v>
          </cell>
          <cell r="AT167">
            <v>219397</v>
          </cell>
          <cell r="AV167">
            <v>406287</v>
          </cell>
          <cell r="AW167">
            <v>186890</v>
          </cell>
          <cell r="AY167">
            <v>219397</v>
          </cell>
          <cell r="BA167">
            <v>346245</v>
          </cell>
          <cell r="BB167">
            <v>176464</v>
          </cell>
          <cell r="BD167">
            <v>169781</v>
          </cell>
          <cell r="BE167">
            <v>341386</v>
          </cell>
          <cell r="BF167">
            <v>171605</v>
          </cell>
          <cell r="BH167">
            <v>169781</v>
          </cell>
          <cell r="BI167">
            <v>0</v>
          </cell>
          <cell r="BM167">
            <v>0</v>
          </cell>
          <cell r="BQ167">
            <v>0</v>
          </cell>
          <cell r="BU167">
            <v>183012</v>
          </cell>
          <cell r="BX167">
            <v>35026</v>
          </cell>
          <cell r="BY167">
            <v>188249</v>
          </cell>
          <cell r="CA167">
            <v>406287</v>
          </cell>
          <cell r="CB167">
            <v>183027</v>
          </cell>
          <cell r="CE167">
            <v>78222</v>
          </cell>
          <cell r="CF167">
            <v>145038</v>
          </cell>
          <cell r="CH167">
            <v>406287</v>
          </cell>
          <cell r="CI167">
            <v>183027</v>
          </cell>
          <cell r="CJ167">
            <v>0</v>
          </cell>
          <cell r="CL167">
            <v>78578</v>
          </cell>
          <cell r="CM167">
            <v>144682</v>
          </cell>
          <cell r="CO167">
            <v>406287</v>
          </cell>
          <cell r="CP167">
            <v>183027</v>
          </cell>
          <cell r="CQ167">
            <v>0</v>
          </cell>
          <cell r="CS167">
            <v>78578</v>
          </cell>
          <cell r="CT167">
            <v>144682</v>
          </cell>
          <cell r="CV167">
            <v>406287</v>
          </cell>
          <cell r="CW167">
            <v>183027</v>
          </cell>
          <cell r="CZ167">
            <v>78383</v>
          </cell>
          <cell r="DA167">
            <v>144877</v>
          </cell>
          <cell r="DC167">
            <v>406287</v>
          </cell>
          <cell r="DD167">
            <v>183027</v>
          </cell>
          <cell r="DE167">
            <v>0</v>
          </cell>
          <cell r="DG167">
            <v>78383</v>
          </cell>
          <cell r="DH167">
            <v>144877</v>
          </cell>
          <cell r="DJ167">
            <v>406287</v>
          </cell>
          <cell r="DK167">
            <v>182904</v>
          </cell>
          <cell r="DN167">
            <v>80887</v>
          </cell>
          <cell r="DO167">
            <v>142496</v>
          </cell>
          <cell r="DS167">
            <v>406287</v>
          </cell>
          <cell r="DT167">
            <v>182904</v>
          </cell>
          <cell r="DU167">
            <v>-3726</v>
          </cell>
          <cell r="DW167">
            <v>80887</v>
          </cell>
          <cell r="DX167">
            <v>142496</v>
          </cell>
          <cell r="EA167">
            <v>402561</v>
          </cell>
          <cell r="EB167">
            <v>182904</v>
          </cell>
          <cell r="EC167">
            <v>0</v>
          </cell>
          <cell r="EE167">
            <v>81035</v>
          </cell>
          <cell r="EF167">
            <v>142348</v>
          </cell>
          <cell r="EI167">
            <v>406287</v>
          </cell>
          <cell r="EJ167">
            <v>154690</v>
          </cell>
          <cell r="EK167">
            <v>0</v>
          </cell>
          <cell r="EM167">
            <v>69954</v>
          </cell>
          <cell r="EN167">
            <v>121601</v>
          </cell>
          <cell r="EQ167">
            <v>346245</v>
          </cell>
          <cell r="ER167">
            <v>138804</v>
          </cell>
          <cell r="ES167">
            <v>0</v>
          </cell>
          <cell r="EU167">
            <v>73190</v>
          </cell>
          <cell r="EV167">
            <v>129392</v>
          </cell>
          <cell r="EY167">
            <v>341386</v>
          </cell>
          <cell r="FH167">
            <v>0</v>
          </cell>
          <cell r="FI167">
            <v>1940353</v>
          </cell>
          <cell r="FJ167">
            <v>0</v>
          </cell>
          <cell r="FK167">
            <v>813123</v>
          </cell>
          <cell r="FL167">
            <v>1590738</v>
          </cell>
          <cell r="FM167">
            <v>0</v>
          </cell>
          <cell r="FN167">
            <v>4344214</v>
          </cell>
          <cell r="FO167">
            <v>-3726</v>
          </cell>
          <cell r="FP167">
            <v>4340488</v>
          </cell>
          <cell r="FQ167">
            <v>341387</v>
          </cell>
          <cell r="FV167">
            <v>341387</v>
          </cell>
          <cell r="FX167">
            <v>0</v>
          </cell>
          <cell r="FY167">
            <v>0</v>
          </cell>
          <cell r="FZ167">
            <v>0</v>
          </cell>
          <cell r="GA167">
            <v>0</v>
          </cell>
          <cell r="GD167">
            <v>4875443</v>
          </cell>
          <cell r="GL167">
            <v>341386</v>
          </cell>
          <cell r="GM167">
            <v>1</v>
          </cell>
          <cell r="GP167">
            <v>0</v>
          </cell>
          <cell r="GQ167">
            <v>0</v>
          </cell>
          <cell r="GS167">
            <v>1797823</v>
          </cell>
          <cell r="GT167">
            <v>-138804</v>
          </cell>
          <cell r="GU167">
            <v>0</v>
          </cell>
          <cell r="GV167">
            <v>0</v>
          </cell>
          <cell r="GW167">
            <v>739933</v>
          </cell>
          <cell r="GX167">
            <v>-73190</v>
          </cell>
          <cell r="GY167">
            <v>1461346</v>
          </cell>
          <cell r="GZ167">
            <v>-129392</v>
          </cell>
          <cell r="HA167">
            <v>0</v>
          </cell>
          <cell r="HB167">
            <v>0</v>
          </cell>
          <cell r="HD167">
            <v>0</v>
          </cell>
          <cell r="HF167">
            <v>0</v>
          </cell>
          <cell r="HI167">
            <v>2030073</v>
          </cell>
          <cell r="HJ167">
            <v>2314141</v>
          </cell>
        </row>
        <row r="168">
          <cell r="A168" t="str">
            <v>W92001</v>
          </cell>
          <cell r="B168" t="str">
            <v>LV</v>
          </cell>
          <cell r="C168" t="str">
            <v>Arthur Ashe Charter (Firstline Schools)</v>
          </cell>
          <cell r="D168" t="str">
            <v>721409800-00</v>
          </cell>
          <cell r="E168">
            <v>6428664</v>
          </cell>
          <cell r="I168">
            <v>6428664</v>
          </cell>
          <cell r="J168">
            <v>6428664</v>
          </cell>
          <cell r="K168">
            <v>6428664</v>
          </cell>
          <cell r="L168">
            <v>6428664</v>
          </cell>
          <cell r="M168">
            <v>6428664</v>
          </cell>
          <cell r="N168">
            <v>6428664</v>
          </cell>
          <cell r="O168">
            <v>6922907</v>
          </cell>
          <cell r="P168">
            <v>6908246</v>
          </cell>
          <cell r="R168">
            <v>535723</v>
          </cell>
          <cell r="S168">
            <v>235721</v>
          </cell>
          <cell r="U168">
            <v>300002</v>
          </cell>
          <cell r="W168">
            <v>535721</v>
          </cell>
          <cell r="X168">
            <v>235720</v>
          </cell>
          <cell r="Z168">
            <v>300001</v>
          </cell>
          <cell r="AB168">
            <v>535723</v>
          </cell>
          <cell r="AC168">
            <v>235721</v>
          </cell>
          <cell r="AE168">
            <v>300002</v>
          </cell>
          <cell r="AG168">
            <v>535723</v>
          </cell>
          <cell r="AH168">
            <v>235721</v>
          </cell>
          <cell r="AJ168">
            <v>300002</v>
          </cell>
          <cell r="AL168">
            <v>535723</v>
          </cell>
          <cell r="AM168">
            <v>235721</v>
          </cell>
          <cell r="AO168">
            <v>300002</v>
          </cell>
          <cell r="AQ168">
            <v>535721</v>
          </cell>
          <cell r="AR168">
            <v>235720</v>
          </cell>
          <cell r="AT168">
            <v>300001</v>
          </cell>
          <cell r="AV168">
            <v>535721</v>
          </cell>
          <cell r="AW168">
            <v>235720</v>
          </cell>
          <cell r="AY168">
            <v>300001</v>
          </cell>
          <cell r="BA168">
            <v>700470</v>
          </cell>
          <cell r="BB168">
            <v>312514</v>
          </cell>
          <cell r="BD168">
            <v>387956</v>
          </cell>
          <cell r="BE168">
            <v>693139</v>
          </cell>
          <cell r="BF168">
            <v>305183</v>
          </cell>
          <cell r="BH168">
            <v>387956</v>
          </cell>
          <cell r="BI168">
            <v>0</v>
          </cell>
          <cell r="BM168">
            <v>0</v>
          </cell>
          <cell r="BQ168">
            <v>0</v>
          </cell>
          <cell r="BU168">
            <v>230831</v>
          </cell>
          <cell r="BX168">
            <v>47894</v>
          </cell>
          <cell r="BY168">
            <v>256998</v>
          </cell>
          <cell r="CA168">
            <v>535723</v>
          </cell>
          <cell r="CB168">
            <v>230849</v>
          </cell>
          <cell r="CE168">
            <v>106960</v>
          </cell>
          <cell r="CF168">
            <v>197912</v>
          </cell>
          <cell r="CH168">
            <v>535721</v>
          </cell>
          <cell r="CI168">
            <v>230850</v>
          </cell>
          <cell r="CJ168">
            <v>0</v>
          </cell>
          <cell r="CL168">
            <v>107446</v>
          </cell>
          <cell r="CM168">
            <v>197427</v>
          </cell>
          <cell r="CO168">
            <v>535723</v>
          </cell>
          <cell r="CP168">
            <v>230850</v>
          </cell>
          <cell r="CQ168">
            <v>-12717</v>
          </cell>
          <cell r="CS168">
            <v>107446</v>
          </cell>
          <cell r="CT168">
            <v>197427</v>
          </cell>
          <cell r="CV168">
            <v>523006</v>
          </cell>
          <cell r="CW168">
            <v>230850</v>
          </cell>
          <cell r="CZ168">
            <v>107180</v>
          </cell>
          <cell r="DA168">
            <v>197693</v>
          </cell>
          <cell r="DC168">
            <v>535723</v>
          </cell>
          <cell r="DD168">
            <v>230850</v>
          </cell>
          <cell r="DE168">
            <v>-12717</v>
          </cell>
          <cell r="DG168">
            <v>107180</v>
          </cell>
          <cell r="DH168">
            <v>197693</v>
          </cell>
          <cell r="DJ168">
            <v>523006</v>
          </cell>
          <cell r="DK168">
            <v>230692</v>
          </cell>
          <cell r="DN168">
            <v>110604</v>
          </cell>
          <cell r="DO168">
            <v>194425</v>
          </cell>
          <cell r="DS168">
            <v>535721</v>
          </cell>
          <cell r="DT168">
            <v>230692</v>
          </cell>
          <cell r="DU168">
            <v>0</v>
          </cell>
          <cell r="DW168">
            <v>110604</v>
          </cell>
          <cell r="DX168">
            <v>194425</v>
          </cell>
          <cell r="EA168">
            <v>535721</v>
          </cell>
          <cell r="EB168">
            <v>230692</v>
          </cell>
          <cell r="EC168">
            <v>-15365</v>
          </cell>
          <cell r="EE168">
            <v>110806</v>
          </cell>
          <cell r="EF168">
            <v>194223</v>
          </cell>
          <cell r="EI168">
            <v>520356</v>
          </cell>
          <cell r="EJ168">
            <v>273952</v>
          </cell>
          <cell r="EK168">
            <v>0</v>
          </cell>
          <cell r="EM168">
            <v>159847</v>
          </cell>
          <cell r="EN168">
            <v>266671</v>
          </cell>
          <cell r="EQ168">
            <v>700470</v>
          </cell>
          <cell r="ER168">
            <v>246850</v>
          </cell>
          <cell r="ES168">
            <v>0</v>
          </cell>
          <cell r="EU168">
            <v>167241</v>
          </cell>
          <cell r="EV168">
            <v>279048</v>
          </cell>
          <cell r="EY168">
            <v>693139</v>
          </cell>
          <cell r="FH168">
            <v>0</v>
          </cell>
          <cell r="FI168">
            <v>2597958</v>
          </cell>
          <cell r="FJ168">
            <v>0</v>
          </cell>
          <cell r="FK168">
            <v>1243208</v>
          </cell>
          <cell r="FL168">
            <v>2373942</v>
          </cell>
          <cell r="FM168">
            <v>0</v>
          </cell>
          <cell r="FN168">
            <v>6215108</v>
          </cell>
          <cell r="FO168">
            <v>-40799</v>
          </cell>
          <cell r="FP168">
            <v>6174309</v>
          </cell>
          <cell r="FQ168">
            <v>693138</v>
          </cell>
          <cell r="FV168">
            <v>693138</v>
          </cell>
          <cell r="FX168">
            <v>0</v>
          </cell>
          <cell r="FY168">
            <v>0</v>
          </cell>
          <cell r="FZ168">
            <v>0</v>
          </cell>
          <cell r="GA168">
            <v>0</v>
          </cell>
          <cell r="GD168">
            <v>6428664</v>
          </cell>
          <cell r="GL168">
            <v>693139</v>
          </cell>
          <cell r="GM168">
            <v>-1</v>
          </cell>
          <cell r="GP168">
            <v>0</v>
          </cell>
          <cell r="GQ168">
            <v>0</v>
          </cell>
          <cell r="GS168">
            <v>2310309</v>
          </cell>
          <cell r="GT168">
            <v>-246850</v>
          </cell>
          <cell r="GU168">
            <v>0</v>
          </cell>
          <cell r="GV168">
            <v>0</v>
          </cell>
          <cell r="GW168">
            <v>1075967</v>
          </cell>
          <cell r="GX168">
            <v>-167241</v>
          </cell>
          <cell r="GY168">
            <v>2094894</v>
          </cell>
          <cell r="GZ168">
            <v>-279048</v>
          </cell>
          <cell r="HA168">
            <v>0</v>
          </cell>
          <cell r="HB168">
            <v>0</v>
          </cell>
          <cell r="HD168">
            <v>0</v>
          </cell>
          <cell r="HF168">
            <v>0</v>
          </cell>
          <cell r="HI168">
            <v>2739182</v>
          </cell>
          <cell r="HJ168">
            <v>3475926</v>
          </cell>
        </row>
        <row r="169">
          <cell r="A169" t="str">
            <v>W93001</v>
          </cell>
          <cell r="B169" t="str">
            <v>VK</v>
          </cell>
          <cell r="C169" t="str">
            <v>Joseph Clark High (Firstline Schools)</v>
          </cell>
          <cell r="D169" t="str">
            <v>721409800-05</v>
          </cell>
          <cell r="E169">
            <v>3952151</v>
          </cell>
          <cell r="I169">
            <v>3952151</v>
          </cell>
          <cell r="J169">
            <v>3952151</v>
          </cell>
          <cell r="K169">
            <v>3952151</v>
          </cell>
          <cell r="L169">
            <v>3952151</v>
          </cell>
          <cell r="M169">
            <v>2455382</v>
          </cell>
          <cell r="N169">
            <v>2455382</v>
          </cell>
          <cell r="O169">
            <v>2413900</v>
          </cell>
          <cell r="P169">
            <v>2411939</v>
          </cell>
          <cell r="R169">
            <v>329346</v>
          </cell>
          <cell r="S169">
            <v>170253</v>
          </cell>
          <cell r="U169">
            <v>159093</v>
          </cell>
          <cell r="W169">
            <v>329346</v>
          </cell>
          <cell r="X169">
            <v>170253</v>
          </cell>
          <cell r="Z169">
            <v>159093</v>
          </cell>
          <cell r="AB169">
            <v>329346</v>
          </cell>
          <cell r="AC169">
            <v>170253</v>
          </cell>
          <cell r="AE169">
            <v>159093</v>
          </cell>
          <cell r="AG169">
            <v>329346</v>
          </cell>
          <cell r="AH169">
            <v>170253</v>
          </cell>
          <cell r="AJ169">
            <v>159093</v>
          </cell>
          <cell r="AL169">
            <v>329346</v>
          </cell>
          <cell r="AM169">
            <v>170253</v>
          </cell>
          <cell r="AO169">
            <v>159093</v>
          </cell>
          <cell r="AQ169">
            <v>79884</v>
          </cell>
          <cell r="AR169">
            <v>56999</v>
          </cell>
          <cell r="AT169">
            <v>22885</v>
          </cell>
          <cell r="AV169">
            <v>79884</v>
          </cell>
          <cell r="AW169">
            <v>56999</v>
          </cell>
          <cell r="AY169">
            <v>22885</v>
          </cell>
          <cell r="BA169">
            <v>66058</v>
          </cell>
          <cell r="BB169">
            <v>54464</v>
          </cell>
          <cell r="BD169">
            <v>11594</v>
          </cell>
          <cell r="BE169">
            <v>65077</v>
          </cell>
          <cell r="BF169">
            <v>53483</v>
          </cell>
          <cell r="BH169">
            <v>11594</v>
          </cell>
          <cell r="BI169">
            <v>0</v>
          </cell>
          <cell r="BM169">
            <v>0</v>
          </cell>
          <cell r="BQ169">
            <v>0</v>
          </cell>
          <cell r="BU169">
            <v>166721</v>
          </cell>
          <cell r="BX169">
            <v>25399</v>
          </cell>
          <cell r="BY169">
            <v>137226</v>
          </cell>
          <cell r="CA169">
            <v>329346</v>
          </cell>
          <cell r="CB169">
            <v>166735</v>
          </cell>
          <cell r="CE169">
            <v>56722</v>
          </cell>
          <cell r="CF169">
            <v>105889</v>
          </cell>
          <cell r="CH169">
            <v>329346</v>
          </cell>
          <cell r="CI169">
            <v>166735</v>
          </cell>
          <cell r="CJ169">
            <v>0</v>
          </cell>
          <cell r="CL169">
            <v>56980</v>
          </cell>
          <cell r="CM169">
            <v>105631</v>
          </cell>
          <cell r="CO169">
            <v>329346</v>
          </cell>
          <cell r="CP169">
            <v>166735</v>
          </cell>
          <cell r="CQ169">
            <v>-4568</v>
          </cell>
          <cell r="CS169">
            <v>56980</v>
          </cell>
          <cell r="CT169">
            <v>105631</v>
          </cell>
          <cell r="CV169">
            <v>324778</v>
          </cell>
          <cell r="CW169">
            <v>166735</v>
          </cell>
          <cell r="CZ169">
            <v>56838</v>
          </cell>
          <cell r="DA169">
            <v>105773</v>
          </cell>
          <cell r="DC169">
            <v>329346</v>
          </cell>
          <cell r="DD169">
            <v>166735</v>
          </cell>
          <cell r="DE169">
            <v>-6568</v>
          </cell>
          <cell r="DG169">
            <v>56838</v>
          </cell>
          <cell r="DH169">
            <v>105773</v>
          </cell>
          <cell r="DJ169">
            <v>322778</v>
          </cell>
          <cell r="DK169">
            <v>55783</v>
          </cell>
          <cell r="DN169">
            <v>8437</v>
          </cell>
          <cell r="DO169">
            <v>15664</v>
          </cell>
          <cell r="DS169">
            <v>79884</v>
          </cell>
          <cell r="DT169">
            <v>55783</v>
          </cell>
          <cell r="DU169">
            <v>-1544</v>
          </cell>
          <cell r="DW169">
            <v>8437</v>
          </cell>
          <cell r="DX169">
            <v>15664</v>
          </cell>
          <cell r="EA169">
            <v>78340</v>
          </cell>
          <cell r="EB169">
            <v>55783</v>
          </cell>
          <cell r="EC169">
            <v>-3960</v>
          </cell>
          <cell r="EE169">
            <v>8453</v>
          </cell>
          <cell r="EF169">
            <v>15648</v>
          </cell>
          <cell r="EI169">
            <v>75924</v>
          </cell>
          <cell r="EJ169">
            <v>47744</v>
          </cell>
          <cell r="EK169">
            <v>0</v>
          </cell>
          <cell r="EM169">
            <v>4777</v>
          </cell>
          <cell r="EN169">
            <v>13537</v>
          </cell>
          <cell r="EQ169">
            <v>66058</v>
          </cell>
          <cell r="ER169">
            <v>43260</v>
          </cell>
          <cell r="ES169">
            <v>-2726</v>
          </cell>
          <cell r="EU169">
            <v>4998</v>
          </cell>
          <cell r="EV169">
            <v>16819</v>
          </cell>
          <cell r="EY169">
            <v>62351</v>
          </cell>
          <cell r="FH169">
            <v>0</v>
          </cell>
          <cell r="FI169">
            <v>1258749</v>
          </cell>
          <cell r="FJ169">
            <v>0</v>
          </cell>
          <cell r="FK169">
            <v>344859</v>
          </cell>
          <cell r="FL169">
            <v>743255</v>
          </cell>
          <cell r="FM169">
            <v>0</v>
          </cell>
          <cell r="FN169">
            <v>2346863</v>
          </cell>
          <cell r="FO169">
            <v>-19366</v>
          </cell>
          <cell r="FP169">
            <v>2327497</v>
          </cell>
          <cell r="FQ169">
            <v>65076</v>
          </cell>
          <cell r="FV169">
            <v>65076</v>
          </cell>
          <cell r="FX169">
            <v>0</v>
          </cell>
          <cell r="FY169">
            <v>0</v>
          </cell>
          <cell r="FZ169">
            <v>0</v>
          </cell>
          <cell r="GA169">
            <v>0</v>
          </cell>
          <cell r="GD169">
            <v>3952151</v>
          </cell>
          <cell r="GL169">
            <v>65077</v>
          </cell>
          <cell r="GM169">
            <v>-1</v>
          </cell>
          <cell r="GP169">
            <v>0</v>
          </cell>
          <cell r="GQ169">
            <v>0</v>
          </cell>
          <cell r="GS169">
            <v>1198849</v>
          </cell>
          <cell r="GT169">
            <v>-40534</v>
          </cell>
          <cell r="GU169">
            <v>0</v>
          </cell>
          <cell r="GV169">
            <v>0</v>
          </cell>
          <cell r="GW169">
            <v>339861</v>
          </cell>
          <cell r="GX169">
            <v>-4998</v>
          </cell>
          <cell r="GY169">
            <v>726436</v>
          </cell>
          <cell r="GZ169">
            <v>-16819</v>
          </cell>
          <cell r="HA169">
            <v>0</v>
          </cell>
          <cell r="HB169">
            <v>0</v>
          </cell>
          <cell r="HD169">
            <v>0</v>
          </cell>
          <cell r="HF169">
            <v>0</v>
          </cell>
          <cell r="HI169">
            <v>1300462</v>
          </cell>
          <cell r="HJ169">
            <v>1046401</v>
          </cell>
        </row>
        <row r="170">
          <cell r="A170" t="str">
            <v>W94001</v>
          </cell>
          <cell r="B170" t="str">
            <v>QV</v>
          </cell>
          <cell r="C170" t="str">
            <v>John Dibert Community (Firstline Schools)
Not in a District Building</v>
          </cell>
          <cell r="D170" t="str">
            <v>721409800-03</v>
          </cell>
          <cell r="E170">
            <v>6594744</v>
          </cell>
          <cell r="I170">
            <v>6594744</v>
          </cell>
          <cell r="J170">
            <v>6594744</v>
          </cell>
          <cell r="K170">
            <v>6594744</v>
          </cell>
          <cell r="L170">
            <v>6594744</v>
          </cell>
          <cell r="M170">
            <v>6594744</v>
          </cell>
          <cell r="N170">
            <v>6594744</v>
          </cell>
          <cell r="O170">
            <v>6979051</v>
          </cell>
          <cell r="P170">
            <v>6965434</v>
          </cell>
          <cell r="R170">
            <v>549562</v>
          </cell>
          <cell r="S170">
            <v>222454</v>
          </cell>
          <cell r="U170">
            <v>327108</v>
          </cell>
          <cell r="W170">
            <v>549562</v>
          </cell>
          <cell r="X170">
            <v>222454</v>
          </cell>
          <cell r="Z170">
            <v>327108</v>
          </cell>
          <cell r="AB170">
            <v>549562</v>
          </cell>
          <cell r="AC170">
            <v>222454</v>
          </cell>
          <cell r="AE170">
            <v>327108</v>
          </cell>
          <cell r="AG170">
            <v>549562</v>
          </cell>
          <cell r="AH170">
            <v>222454</v>
          </cell>
          <cell r="AJ170">
            <v>327108</v>
          </cell>
          <cell r="AL170">
            <v>549562</v>
          </cell>
          <cell r="AM170">
            <v>222454</v>
          </cell>
          <cell r="AO170">
            <v>327108</v>
          </cell>
          <cell r="AQ170">
            <v>549563</v>
          </cell>
          <cell r="AR170">
            <v>222455</v>
          </cell>
          <cell r="AT170">
            <v>327108</v>
          </cell>
          <cell r="AV170">
            <v>549563</v>
          </cell>
          <cell r="AW170">
            <v>222455</v>
          </cell>
          <cell r="AY170">
            <v>327108</v>
          </cell>
          <cell r="BA170">
            <v>677663</v>
          </cell>
          <cell r="BB170">
            <v>285598</v>
          </cell>
          <cell r="BD170">
            <v>392065</v>
          </cell>
          <cell r="BE170">
            <v>670855</v>
          </cell>
          <cell r="BF170">
            <v>278790</v>
          </cell>
          <cell r="BH170">
            <v>392065</v>
          </cell>
          <cell r="BI170">
            <v>0</v>
          </cell>
          <cell r="BM170">
            <v>0</v>
          </cell>
          <cell r="BQ170">
            <v>0</v>
          </cell>
          <cell r="BU170">
            <v>217839</v>
          </cell>
          <cell r="BX170">
            <v>52222</v>
          </cell>
          <cell r="BY170">
            <v>279501</v>
          </cell>
          <cell r="CA170">
            <v>549562</v>
          </cell>
          <cell r="CB170">
            <v>217858</v>
          </cell>
          <cell r="CE170">
            <v>116624</v>
          </cell>
          <cell r="CF170">
            <v>215080</v>
          </cell>
          <cell r="CH170">
            <v>549562</v>
          </cell>
          <cell r="CI170">
            <v>217857</v>
          </cell>
          <cell r="CJ170">
            <v>0</v>
          </cell>
          <cell r="CL170">
            <v>117154</v>
          </cell>
          <cell r="CM170">
            <v>214551</v>
          </cell>
          <cell r="CO170">
            <v>549562</v>
          </cell>
          <cell r="CP170">
            <v>217857</v>
          </cell>
          <cell r="CQ170">
            <v>-12662</v>
          </cell>
          <cell r="CS170">
            <v>117154</v>
          </cell>
          <cell r="CT170">
            <v>214551</v>
          </cell>
          <cell r="CV170">
            <v>536900</v>
          </cell>
          <cell r="CW170">
            <v>217857</v>
          </cell>
          <cell r="CZ170">
            <v>116864</v>
          </cell>
          <cell r="DA170">
            <v>214841</v>
          </cell>
          <cell r="DC170">
            <v>549562</v>
          </cell>
          <cell r="DD170">
            <v>217857</v>
          </cell>
          <cell r="DE170">
            <v>-12662</v>
          </cell>
          <cell r="DG170">
            <v>116864</v>
          </cell>
          <cell r="DH170">
            <v>214841</v>
          </cell>
          <cell r="DJ170">
            <v>536900</v>
          </cell>
          <cell r="DK170">
            <v>217710</v>
          </cell>
          <cell r="DN170">
            <v>120598</v>
          </cell>
          <cell r="DO170">
            <v>211255</v>
          </cell>
          <cell r="DS170">
            <v>549563</v>
          </cell>
          <cell r="DT170">
            <v>217710</v>
          </cell>
          <cell r="DU170">
            <v>0</v>
          </cell>
          <cell r="DW170">
            <v>120598</v>
          </cell>
          <cell r="DX170">
            <v>211255</v>
          </cell>
          <cell r="EA170">
            <v>549563</v>
          </cell>
          <cell r="EB170">
            <v>217710</v>
          </cell>
          <cell r="EC170">
            <v>-14634</v>
          </cell>
          <cell r="EE170">
            <v>120818</v>
          </cell>
          <cell r="EF170">
            <v>211035</v>
          </cell>
          <cell r="EI170">
            <v>534929</v>
          </cell>
          <cell r="EJ170">
            <v>250357</v>
          </cell>
          <cell r="EK170">
            <v>0</v>
          </cell>
          <cell r="EM170">
            <v>161541</v>
          </cell>
          <cell r="EN170">
            <v>265765</v>
          </cell>
          <cell r="EQ170">
            <v>677663</v>
          </cell>
          <cell r="ER170">
            <v>225502</v>
          </cell>
          <cell r="ES170">
            <v>0</v>
          </cell>
          <cell r="EU170">
            <v>169012</v>
          </cell>
          <cell r="EV170">
            <v>276341</v>
          </cell>
          <cell r="EY170">
            <v>670855</v>
          </cell>
          <cell r="FH170">
            <v>0</v>
          </cell>
          <cell r="FI170">
            <v>2436114</v>
          </cell>
          <cell r="FJ170">
            <v>0</v>
          </cell>
          <cell r="FK170">
            <v>1329449</v>
          </cell>
          <cell r="FL170">
            <v>2529016</v>
          </cell>
          <cell r="FM170">
            <v>0</v>
          </cell>
          <cell r="FN170">
            <v>6294579</v>
          </cell>
          <cell r="FO170">
            <v>-39958</v>
          </cell>
          <cell r="FP170">
            <v>6254621</v>
          </cell>
          <cell r="FQ170">
            <v>670855</v>
          </cell>
          <cell r="FV170">
            <v>670855</v>
          </cell>
          <cell r="FX170">
            <v>0</v>
          </cell>
          <cell r="FY170">
            <v>0</v>
          </cell>
          <cell r="FZ170">
            <v>0</v>
          </cell>
          <cell r="GA170">
            <v>0</v>
          </cell>
          <cell r="GD170">
            <v>6594744</v>
          </cell>
          <cell r="GL170">
            <v>670855</v>
          </cell>
          <cell r="GM170">
            <v>0</v>
          </cell>
          <cell r="GP170">
            <v>0</v>
          </cell>
          <cell r="GQ170">
            <v>0</v>
          </cell>
          <cell r="GS170">
            <v>2170654</v>
          </cell>
          <cell r="GT170">
            <v>-225502</v>
          </cell>
          <cell r="GU170">
            <v>0</v>
          </cell>
          <cell r="GV170">
            <v>0</v>
          </cell>
          <cell r="GW170">
            <v>1160437</v>
          </cell>
          <cell r="GX170">
            <v>-169012</v>
          </cell>
          <cell r="GY170">
            <v>2252675</v>
          </cell>
          <cell r="GZ170">
            <v>-276341</v>
          </cell>
          <cell r="HA170">
            <v>0</v>
          </cell>
          <cell r="HB170">
            <v>0</v>
          </cell>
          <cell r="HD170">
            <v>0</v>
          </cell>
          <cell r="HF170">
            <v>0</v>
          </cell>
          <cell r="HI170">
            <v>2566477</v>
          </cell>
          <cell r="HJ170">
            <v>3728102</v>
          </cell>
        </row>
        <row r="171">
          <cell r="A171" t="str">
            <v>W95001</v>
          </cell>
          <cell r="B171" t="str">
            <v>VQ</v>
          </cell>
          <cell r="C171" t="str">
            <v>Langston Hughes Acdmy (Firstline Schools)</v>
          </cell>
          <cell r="D171" t="str">
            <v>721409800-06</v>
          </cell>
          <cell r="E171">
            <v>7202513</v>
          </cell>
          <cell r="I171">
            <v>7202513</v>
          </cell>
          <cell r="J171">
            <v>7202513</v>
          </cell>
          <cell r="K171">
            <v>7202513</v>
          </cell>
          <cell r="L171">
            <v>7202513</v>
          </cell>
          <cell r="M171">
            <v>7202513</v>
          </cell>
          <cell r="N171">
            <v>7202513</v>
          </cell>
          <cell r="O171">
            <v>7284651</v>
          </cell>
          <cell r="P171">
            <v>7269167</v>
          </cell>
          <cell r="R171">
            <v>600210</v>
          </cell>
          <cell r="S171">
            <v>262708</v>
          </cell>
          <cell r="U171">
            <v>337502</v>
          </cell>
          <cell r="W171">
            <v>600210</v>
          </cell>
          <cell r="X171">
            <v>262708</v>
          </cell>
          <cell r="Z171">
            <v>337502</v>
          </cell>
          <cell r="AB171">
            <v>600210</v>
          </cell>
          <cell r="AC171">
            <v>262708</v>
          </cell>
          <cell r="AE171">
            <v>337502</v>
          </cell>
          <cell r="AG171">
            <v>600210</v>
          </cell>
          <cell r="AH171">
            <v>262708</v>
          </cell>
          <cell r="AJ171">
            <v>337502</v>
          </cell>
          <cell r="AL171">
            <v>600210</v>
          </cell>
          <cell r="AM171">
            <v>262708</v>
          </cell>
          <cell r="AO171">
            <v>337502</v>
          </cell>
          <cell r="AQ171">
            <v>600209</v>
          </cell>
          <cell r="AR171">
            <v>262708</v>
          </cell>
          <cell r="AT171">
            <v>337501</v>
          </cell>
          <cell r="AV171">
            <v>600209</v>
          </cell>
          <cell r="AW171">
            <v>262708</v>
          </cell>
          <cell r="AY171">
            <v>337501</v>
          </cell>
          <cell r="BA171">
            <v>627588</v>
          </cell>
          <cell r="BB171">
            <v>330638</v>
          </cell>
          <cell r="BD171">
            <v>296950</v>
          </cell>
          <cell r="BE171">
            <v>619846</v>
          </cell>
          <cell r="BF171">
            <v>322896</v>
          </cell>
          <cell r="BH171">
            <v>296950</v>
          </cell>
          <cell r="BI171">
            <v>0</v>
          </cell>
          <cell r="BM171">
            <v>0</v>
          </cell>
          <cell r="BQ171">
            <v>0</v>
          </cell>
          <cell r="BU171">
            <v>257258</v>
          </cell>
          <cell r="BX171">
            <v>53881</v>
          </cell>
          <cell r="BY171">
            <v>289071</v>
          </cell>
          <cell r="CA171">
            <v>600210</v>
          </cell>
          <cell r="CB171">
            <v>257280</v>
          </cell>
          <cell r="CE171">
            <v>120330</v>
          </cell>
          <cell r="CF171">
            <v>222600</v>
          </cell>
          <cell r="CH171">
            <v>600210</v>
          </cell>
          <cell r="CI171">
            <v>257279</v>
          </cell>
          <cell r="CJ171">
            <v>0</v>
          </cell>
          <cell r="CL171">
            <v>120877</v>
          </cell>
          <cell r="CM171">
            <v>222054</v>
          </cell>
          <cell r="CO171">
            <v>600210</v>
          </cell>
          <cell r="CP171">
            <v>257279</v>
          </cell>
          <cell r="CQ171">
            <v>-14983</v>
          </cell>
          <cell r="CS171">
            <v>120877</v>
          </cell>
          <cell r="CT171">
            <v>222054</v>
          </cell>
          <cell r="CV171">
            <v>585227</v>
          </cell>
          <cell r="CW171">
            <v>257279</v>
          </cell>
          <cell r="CZ171">
            <v>120577</v>
          </cell>
          <cell r="DA171">
            <v>222354</v>
          </cell>
          <cell r="DC171">
            <v>600210</v>
          </cell>
          <cell r="DD171">
            <v>257279</v>
          </cell>
          <cell r="DE171">
            <v>-14983</v>
          </cell>
          <cell r="DG171">
            <v>120577</v>
          </cell>
          <cell r="DH171">
            <v>222354</v>
          </cell>
          <cell r="DJ171">
            <v>585227</v>
          </cell>
          <cell r="DK171">
            <v>257105</v>
          </cell>
          <cell r="DN171">
            <v>124429</v>
          </cell>
          <cell r="DO171">
            <v>218675</v>
          </cell>
          <cell r="DS171">
            <v>600209</v>
          </cell>
          <cell r="DT171">
            <v>257105</v>
          </cell>
          <cell r="DU171">
            <v>0</v>
          </cell>
          <cell r="DW171">
            <v>124429</v>
          </cell>
          <cell r="DX171">
            <v>218675</v>
          </cell>
          <cell r="EA171">
            <v>600209</v>
          </cell>
          <cell r="EB171">
            <v>257105</v>
          </cell>
          <cell r="EC171">
            <v>-15043</v>
          </cell>
          <cell r="EE171">
            <v>124657</v>
          </cell>
          <cell r="EF171">
            <v>218447</v>
          </cell>
          <cell r="EI171">
            <v>585166</v>
          </cell>
          <cell r="EJ171">
            <v>289840</v>
          </cell>
          <cell r="EK171">
            <v>0</v>
          </cell>
          <cell r="EM171">
            <v>122351</v>
          </cell>
          <cell r="EN171">
            <v>215397</v>
          </cell>
          <cell r="EQ171">
            <v>627588</v>
          </cell>
          <cell r="ER171">
            <v>261177</v>
          </cell>
          <cell r="ES171">
            <v>0</v>
          </cell>
          <cell r="EU171">
            <v>128010</v>
          </cell>
          <cell r="EV171">
            <v>230659</v>
          </cell>
          <cell r="EY171">
            <v>619846</v>
          </cell>
          <cell r="FH171">
            <v>0</v>
          </cell>
          <cell r="FI171">
            <v>2865986</v>
          </cell>
          <cell r="FJ171">
            <v>0</v>
          </cell>
          <cell r="FK171">
            <v>1280995</v>
          </cell>
          <cell r="FL171">
            <v>2502340</v>
          </cell>
          <cell r="FM171">
            <v>0</v>
          </cell>
          <cell r="FN171">
            <v>6649321</v>
          </cell>
          <cell r="FO171">
            <v>-45009</v>
          </cell>
          <cell r="FP171">
            <v>6604312</v>
          </cell>
          <cell r="FQ171">
            <v>619846</v>
          </cell>
          <cell r="FV171">
            <v>619846</v>
          </cell>
          <cell r="FX171">
            <v>0</v>
          </cell>
          <cell r="FY171">
            <v>0</v>
          </cell>
          <cell r="FZ171">
            <v>0</v>
          </cell>
          <cell r="GA171">
            <v>0</v>
          </cell>
          <cell r="GD171">
            <v>7202513</v>
          </cell>
          <cell r="GL171">
            <v>619846</v>
          </cell>
          <cell r="GM171">
            <v>0</v>
          </cell>
          <cell r="GP171">
            <v>0</v>
          </cell>
          <cell r="GQ171">
            <v>0</v>
          </cell>
          <cell r="GS171">
            <v>2559800</v>
          </cell>
          <cell r="GT171">
            <v>-261177</v>
          </cell>
          <cell r="GU171">
            <v>0</v>
          </cell>
          <cell r="GV171">
            <v>0</v>
          </cell>
          <cell r="GW171">
            <v>1152985</v>
          </cell>
          <cell r="GX171">
            <v>-128010</v>
          </cell>
          <cell r="GY171">
            <v>2271681</v>
          </cell>
          <cell r="GZ171">
            <v>-230659</v>
          </cell>
          <cell r="HA171">
            <v>0</v>
          </cell>
          <cell r="HB171">
            <v>0</v>
          </cell>
          <cell r="HD171">
            <v>0</v>
          </cell>
          <cell r="HF171">
            <v>0</v>
          </cell>
          <cell r="HI171">
            <v>3017906</v>
          </cell>
          <cell r="HJ171">
            <v>3631415</v>
          </cell>
        </row>
        <row r="172">
          <cell r="A172" t="str">
            <v>WAA001</v>
          </cell>
          <cell r="B172" t="str">
            <v>AI</v>
          </cell>
          <cell r="C172" t="str">
            <v>Morris Jeff Community School (Morris Jeff Comm. School)
Not in a District Building</v>
          </cell>
          <cell r="D172" t="str">
            <v>264161479-00</v>
          </cell>
          <cell r="E172">
            <v>5211313</v>
          </cell>
          <cell r="I172">
            <v>6253367</v>
          </cell>
          <cell r="J172">
            <v>6215473</v>
          </cell>
          <cell r="K172">
            <v>6215473</v>
          </cell>
          <cell r="L172">
            <v>6215473</v>
          </cell>
          <cell r="M172">
            <v>6215473</v>
          </cell>
          <cell r="N172">
            <v>6215473</v>
          </cell>
          <cell r="O172">
            <v>6540440</v>
          </cell>
          <cell r="P172">
            <v>6526539</v>
          </cell>
          <cell r="R172">
            <v>434276</v>
          </cell>
          <cell r="S172">
            <v>193928</v>
          </cell>
          <cell r="U172">
            <v>240348</v>
          </cell>
          <cell r="W172">
            <v>529008</v>
          </cell>
          <cell r="X172">
            <v>236935</v>
          </cell>
          <cell r="Z172">
            <v>292073</v>
          </cell>
          <cell r="AB172">
            <v>525219</v>
          </cell>
          <cell r="AC172">
            <v>235215</v>
          </cell>
          <cell r="AE172">
            <v>290004</v>
          </cell>
          <cell r="AG172">
            <v>525219</v>
          </cell>
          <cell r="AH172">
            <v>235215</v>
          </cell>
          <cell r="AJ172">
            <v>290004</v>
          </cell>
          <cell r="AL172">
            <v>525219</v>
          </cell>
          <cell r="AM172">
            <v>235215</v>
          </cell>
          <cell r="AO172">
            <v>290004</v>
          </cell>
          <cell r="AQ172">
            <v>525219</v>
          </cell>
          <cell r="AR172">
            <v>235215</v>
          </cell>
          <cell r="AT172">
            <v>290004</v>
          </cell>
          <cell r="AV172">
            <v>525219</v>
          </cell>
          <cell r="AW172">
            <v>235215</v>
          </cell>
          <cell r="AY172">
            <v>290004</v>
          </cell>
          <cell r="BA172">
            <v>633541</v>
          </cell>
          <cell r="BB172">
            <v>325084</v>
          </cell>
          <cell r="BD172">
            <v>308457</v>
          </cell>
          <cell r="BE172">
            <v>626591</v>
          </cell>
          <cell r="BF172">
            <v>318134</v>
          </cell>
          <cell r="BH172">
            <v>308457</v>
          </cell>
          <cell r="BI172">
            <v>0</v>
          </cell>
          <cell r="BM172">
            <v>0</v>
          </cell>
          <cell r="BQ172">
            <v>0</v>
          </cell>
          <cell r="BU172">
            <v>189905</v>
          </cell>
          <cell r="BX172">
            <v>38371</v>
          </cell>
          <cell r="BY172">
            <v>206000</v>
          </cell>
          <cell r="CA172">
            <v>434276</v>
          </cell>
          <cell r="CB172">
            <v>232039</v>
          </cell>
          <cell r="CC172">
            <v>-1000</v>
          </cell>
          <cell r="CE172">
            <v>104133</v>
          </cell>
          <cell r="CF172">
            <v>192836</v>
          </cell>
          <cell r="CH172">
            <v>528008</v>
          </cell>
          <cell r="CI172">
            <v>230354</v>
          </cell>
          <cell r="CJ172">
            <v>0</v>
          </cell>
          <cell r="CL172">
            <v>103866</v>
          </cell>
          <cell r="CM172">
            <v>190999</v>
          </cell>
          <cell r="CO172">
            <v>525219</v>
          </cell>
          <cell r="CP172">
            <v>230354</v>
          </cell>
          <cell r="CQ172">
            <v>-12699</v>
          </cell>
          <cell r="CS172">
            <v>103866</v>
          </cell>
          <cell r="CT172">
            <v>190999</v>
          </cell>
          <cell r="CV172">
            <v>512520</v>
          </cell>
          <cell r="CW172">
            <v>230354</v>
          </cell>
          <cell r="CZ172">
            <v>103608</v>
          </cell>
          <cell r="DA172">
            <v>191257</v>
          </cell>
          <cell r="DC172">
            <v>525219</v>
          </cell>
          <cell r="DD172">
            <v>230354</v>
          </cell>
          <cell r="DE172">
            <v>-12699</v>
          </cell>
          <cell r="DG172">
            <v>103608</v>
          </cell>
          <cell r="DH172">
            <v>191257</v>
          </cell>
          <cell r="DJ172">
            <v>512520</v>
          </cell>
          <cell r="DK172">
            <v>230198</v>
          </cell>
          <cell r="DN172">
            <v>106918</v>
          </cell>
          <cell r="DO172">
            <v>188103</v>
          </cell>
          <cell r="DS172">
            <v>525219</v>
          </cell>
          <cell r="DT172">
            <v>230198</v>
          </cell>
          <cell r="DU172">
            <v>0</v>
          </cell>
          <cell r="DW172">
            <v>106918</v>
          </cell>
          <cell r="DX172">
            <v>188103</v>
          </cell>
          <cell r="EA172">
            <v>525219</v>
          </cell>
          <cell r="EB172">
            <v>230198</v>
          </cell>
          <cell r="EC172">
            <v>-15309</v>
          </cell>
          <cell r="EE172">
            <v>107114</v>
          </cell>
          <cell r="EF172">
            <v>187907</v>
          </cell>
          <cell r="EI172">
            <v>509910</v>
          </cell>
          <cell r="EJ172">
            <v>284971</v>
          </cell>
          <cell r="EK172">
            <v>0</v>
          </cell>
          <cell r="EM172">
            <v>127092</v>
          </cell>
          <cell r="EN172">
            <v>221478</v>
          </cell>
          <cell r="EQ172">
            <v>633541</v>
          </cell>
          <cell r="ER172">
            <v>257325</v>
          </cell>
          <cell r="ES172">
            <v>0</v>
          </cell>
          <cell r="EU172">
            <v>132970</v>
          </cell>
          <cell r="EV172">
            <v>236296</v>
          </cell>
          <cell r="EY172">
            <v>626591</v>
          </cell>
          <cell r="FH172">
            <v>0</v>
          </cell>
          <cell r="FI172">
            <v>2576250</v>
          </cell>
          <cell r="FJ172">
            <v>0</v>
          </cell>
          <cell r="FK172">
            <v>1138464</v>
          </cell>
          <cell r="FL172">
            <v>2185235</v>
          </cell>
          <cell r="FM172">
            <v>0</v>
          </cell>
          <cell r="FN172">
            <v>5899949</v>
          </cell>
          <cell r="FO172">
            <v>-41707</v>
          </cell>
          <cell r="FP172">
            <v>5858242</v>
          </cell>
          <cell r="FQ172">
            <v>626590</v>
          </cell>
          <cell r="FV172">
            <v>626590</v>
          </cell>
          <cell r="FX172">
            <v>0</v>
          </cell>
          <cell r="FY172">
            <v>0</v>
          </cell>
          <cell r="FZ172">
            <v>0</v>
          </cell>
          <cell r="GA172">
            <v>0</v>
          </cell>
          <cell r="GD172">
            <v>6253367</v>
          </cell>
          <cell r="GL172">
            <v>626591</v>
          </cell>
          <cell r="GM172">
            <v>-1</v>
          </cell>
          <cell r="GP172">
            <v>0</v>
          </cell>
          <cell r="GQ172">
            <v>0</v>
          </cell>
          <cell r="GS172">
            <v>2277218</v>
          </cell>
          <cell r="GT172">
            <v>-257325</v>
          </cell>
          <cell r="GU172">
            <v>0</v>
          </cell>
          <cell r="GV172">
            <v>0</v>
          </cell>
          <cell r="GW172">
            <v>1005494</v>
          </cell>
          <cell r="GX172">
            <v>-132970</v>
          </cell>
          <cell r="GY172">
            <v>1948939</v>
          </cell>
          <cell r="GZ172">
            <v>-236296</v>
          </cell>
          <cell r="HA172">
            <v>0</v>
          </cell>
          <cell r="HB172">
            <v>0</v>
          </cell>
          <cell r="HD172">
            <v>0</v>
          </cell>
          <cell r="HF172">
            <v>0</v>
          </cell>
          <cell r="HI172">
            <v>2720586</v>
          </cell>
          <cell r="HJ172">
            <v>3179363</v>
          </cell>
        </row>
        <row r="173">
          <cell r="A173" t="str">
            <v>WAB001</v>
          </cell>
          <cell r="B173" t="str">
            <v>5Z</v>
          </cell>
          <cell r="C173" t="str">
            <v>Edgar P. Harney Spirit of Excellence Acdmy (Spirit of Excel)</v>
          </cell>
          <cell r="D173" t="str">
            <v>711036837-00</v>
          </cell>
          <cell r="E173">
            <v>3458888</v>
          </cell>
          <cell r="I173">
            <v>3458888</v>
          </cell>
          <cell r="J173">
            <v>3458888</v>
          </cell>
          <cell r="K173">
            <v>3458888</v>
          </cell>
          <cell r="L173">
            <v>3458888</v>
          </cell>
          <cell r="M173">
            <v>3458888</v>
          </cell>
          <cell r="N173">
            <v>3458888</v>
          </cell>
          <cell r="O173">
            <v>3003271</v>
          </cell>
          <cell r="P173">
            <v>3016418</v>
          </cell>
          <cell r="R173">
            <v>288241</v>
          </cell>
          <cell r="S173">
            <v>131975</v>
          </cell>
          <cell r="U173">
            <v>156266</v>
          </cell>
          <cell r="W173">
            <v>288241</v>
          </cell>
          <cell r="X173">
            <v>131975</v>
          </cell>
          <cell r="Z173">
            <v>156266</v>
          </cell>
          <cell r="AB173">
            <v>288241</v>
          </cell>
          <cell r="AC173">
            <v>131975</v>
          </cell>
          <cell r="AE173">
            <v>156266</v>
          </cell>
          <cell r="AG173">
            <v>288241</v>
          </cell>
          <cell r="AH173">
            <v>131975</v>
          </cell>
          <cell r="AJ173">
            <v>156266</v>
          </cell>
          <cell r="AL173">
            <v>288241</v>
          </cell>
          <cell r="AM173">
            <v>131975</v>
          </cell>
          <cell r="AO173">
            <v>156266</v>
          </cell>
          <cell r="AQ173">
            <v>288240</v>
          </cell>
          <cell r="AR173">
            <v>131974</v>
          </cell>
          <cell r="AT173">
            <v>156266</v>
          </cell>
          <cell r="AV173">
            <v>288240</v>
          </cell>
          <cell r="AW173">
            <v>131974</v>
          </cell>
          <cell r="AY173">
            <v>156266</v>
          </cell>
          <cell r="BA173">
            <v>136369</v>
          </cell>
          <cell r="BB173">
            <v>61723</v>
          </cell>
          <cell r="BD173">
            <v>74646</v>
          </cell>
          <cell r="BE173">
            <v>142942</v>
          </cell>
          <cell r="BF173">
            <v>68296</v>
          </cell>
          <cell r="BH173">
            <v>74646</v>
          </cell>
          <cell r="BI173">
            <v>0</v>
          </cell>
          <cell r="BM173">
            <v>0</v>
          </cell>
          <cell r="BQ173">
            <v>0</v>
          </cell>
          <cell r="BU173">
            <v>129237</v>
          </cell>
          <cell r="BX173">
            <v>24947</v>
          </cell>
          <cell r="BY173">
            <v>134057</v>
          </cell>
          <cell r="CA173">
            <v>288241</v>
          </cell>
          <cell r="CB173">
            <v>129248</v>
          </cell>
          <cell r="CE173">
            <v>55714</v>
          </cell>
          <cell r="CF173">
            <v>103279</v>
          </cell>
          <cell r="CH173">
            <v>288241</v>
          </cell>
          <cell r="CI173">
            <v>129248</v>
          </cell>
          <cell r="CJ173">
            <v>0</v>
          </cell>
          <cell r="CL173">
            <v>55967</v>
          </cell>
          <cell r="CM173">
            <v>103026</v>
          </cell>
          <cell r="CO173">
            <v>288241</v>
          </cell>
          <cell r="CP173">
            <v>129248</v>
          </cell>
          <cell r="CQ173">
            <v>-6614</v>
          </cell>
          <cell r="CS173">
            <v>55967</v>
          </cell>
          <cell r="CT173">
            <v>103026</v>
          </cell>
          <cell r="CV173">
            <v>281627</v>
          </cell>
          <cell r="CW173">
            <v>129248</v>
          </cell>
          <cell r="CZ173">
            <v>55828</v>
          </cell>
          <cell r="DA173">
            <v>103165</v>
          </cell>
          <cell r="DC173">
            <v>288241</v>
          </cell>
          <cell r="DD173">
            <v>129248</v>
          </cell>
          <cell r="DE173">
            <v>-6614</v>
          </cell>
          <cell r="DG173">
            <v>55828</v>
          </cell>
          <cell r="DH173">
            <v>103165</v>
          </cell>
          <cell r="DJ173">
            <v>281627</v>
          </cell>
          <cell r="DK173">
            <v>129159</v>
          </cell>
          <cell r="DN173">
            <v>57612</v>
          </cell>
          <cell r="DO173">
            <v>101469</v>
          </cell>
          <cell r="DS173">
            <v>288240</v>
          </cell>
          <cell r="DT173">
            <v>129159</v>
          </cell>
          <cell r="DU173">
            <v>0</v>
          </cell>
          <cell r="DW173">
            <v>57612</v>
          </cell>
          <cell r="DX173">
            <v>101469</v>
          </cell>
          <cell r="EA173">
            <v>288240</v>
          </cell>
          <cell r="EB173">
            <v>129159</v>
          </cell>
          <cell r="EC173">
            <v>-5240</v>
          </cell>
          <cell r="EE173">
            <v>57717</v>
          </cell>
          <cell r="EF173">
            <v>101364</v>
          </cell>
          <cell r="EI173">
            <v>283000</v>
          </cell>
          <cell r="EJ173">
            <v>54107</v>
          </cell>
          <cell r="EK173">
            <v>0</v>
          </cell>
          <cell r="EM173">
            <v>30756</v>
          </cell>
          <cell r="EN173">
            <v>51506</v>
          </cell>
          <cell r="EQ173">
            <v>136369</v>
          </cell>
          <cell r="ER173">
            <v>55242</v>
          </cell>
          <cell r="ES173">
            <v>0</v>
          </cell>
          <cell r="EU173">
            <v>32179</v>
          </cell>
          <cell r="EV173">
            <v>55521</v>
          </cell>
          <cell r="EY173">
            <v>142942</v>
          </cell>
          <cell r="FH173">
            <v>0</v>
          </cell>
          <cell r="FI173">
            <v>1272303</v>
          </cell>
          <cell r="FJ173">
            <v>0</v>
          </cell>
          <cell r="FK173">
            <v>540127</v>
          </cell>
          <cell r="FL173">
            <v>1061047</v>
          </cell>
          <cell r="FM173">
            <v>0</v>
          </cell>
          <cell r="FN173">
            <v>2873477</v>
          </cell>
          <cell r="FO173">
            <v>-18468</v>
          </cell>
          <cell r="FP173">
            <v>2855009</v>
          </cell>
          <cell r="FQ173">
            <v>142941</v>
          </cell>
          <cell r="FV173">
            <v>142941</v>
          </cell>
          <cell r="FX173">
            <v>0</v>
          </cell>
          <cell r="FY173">
            <v>0</v>
          </cell>
          <cell r="FZ173">
            <v>0</v>
          </cell>
          <cell r="GA173">
            <v>0</v>
          </cell>
          <cell r="GD173">
            <v>3458888</v>
          </cell>
          <cell r="GL173">
            <v>142942</v>
          </cell>
          <cell r="GM173">
            <v>-1</v>
          </cell>
          <cell r="GP173">
            <v>0</v>
          </cell>
          <cell r="GQ173">
            <v>0</v>
          </cell>
          <cell r="GS173">
            <v>1198593</v>
          </cell>
          <cell r="GT173">
            <v>-55242</v>
          </cell>
          <cell r="GU173">
            <v>0</v>
          </cell>
          <cell r="GV173">
            <v>0</v>
          </cell>
          <cell r="GW173">
            <v>507948</v>
          </cell>
          <cell r="GX173">
            <v>-32179</v>
          </cell>
          <cell r="GY173">
            <v>1005526</v>
          </cell>
          <cell r="GZ173">
            <v>-55521</v>
          </cell>
          <cell r="HA173">
            <v>0</v>
          </cell>
          <cell r="HB173">
            <v>0</v>
          </cell>
          <cell r="HD173">
            <v>0</v>
          </cell>
          <cell r="HF173">
            <v>0</v>
          </cell>
          <cell r="HI173">
            <v>1317791</v>
          </cell>
          <cell r="HJ173">
            <v>1555686</v>
          </cell>
        </row>
        <row r="174">
          <cell r="A174" t="str">
            <v>WAE001</v>
          </cell>
          <cell r="B174" t="str">
            <v>VM</v>
          </cell>
          <cell r="C174" t="str">
            <v>Fannie C. Williams Charter School (CLASS)</v>
          </cell>
          <cell r="D174" t="str">
            <v>273024104-00</v>
          </cell>
          <cell r="E174">
            <v>5379288</v>
          </cell>
          <cell r="I174">
            <v>5379288</v>
          </cell>
          <cell r="J174">
            <v>5379288</v>
          </cell>
          <cell r="K174">
            <v>5379288</v>
          </cell>
          <cell r="L174">
            <v>5379288</v>
          </cell>
          <cell r="M174">
            <v>5379288</v>
          </cell>
          <cell r="N174">
            <v>5379288</v>
          </cell>
          <cell r="O174">
            <v>5285668</v>
          </cell>
          <cell r="P174">
            <v>5292262</v>
          </cell>
          <cell r="R174">
            <v>448274</v>
          </cell>
          <cell r="S174">
            <v>202583</v>
          </cell>
          <cell r="U174">
            <v>245691</v>
          </cell>
          <cell r="W174">
            <v>448274</v>
          </cell>
          <cell r="X174">
            <v>202583</v>
          </cell>
          <cell r="Z174">
            <v>245691</v>
          </cell>
          <cell r="AB174">
            <v>448274</v>
          </cell>
          <cell r="AC174">
            <v>202583</v>
          </cell>
          <cell r="AE174">
            <v>245691</v>
          </cell>
          <cell r="AG174">
            <v>448274</v>
          </cell>
          <cell r="AH174">
            <v>202583</v>
          </cell>
          <cell r="AJ174">
            <v>245691</v>
          </cell>
          <cell r="AL174">
            <v>448274</v>
          </cell>
          <cell r="AM174">
            <v>202583</v>
          </cell>
          <cell r="AO174">
            <v>245691</v>
          </cell>
          <cell r="AQ174">
            <v>448274</v>
          </cell>
          <cell r="AR174">
            <v>202583</v>
          </cell>
          <cell r="AT174">
            <v>245691</v>
          </cell>
          <cell r="AV174">
            <v>448274</v>
          </cell>
          <cell r="AW174">
            <v>202583</v>
          </cell>
          <cell r="AY174">
            <v>245691</v>
          </cell>
          <cell r="BA174">
            <v>417067</v>
          </cell>
          <cell r="BB174">
            <v>180002</v>
          </cell>
          <cell r="BD174">
            <v>237065</v>
          </cell>
          <cell r="BE174">
            <v>420364</v>
          </cell>
          <cell r="BF174">
            <v>183299</v>
          </cell>
          <cell r="BH174">
            <v>237065</v>
          </cell>
          <cell r="BI174">
            <v>0</v>
          </cell>
          <cell r="BM174">
            <v>0</v>
          </cell>
          <cell r="BQ174">
            <v>0</v>
          </cell>
          <cell r="BU174">
            <v>198380</v>
          </cell>
          <cell r="BX174">
            <v>39224</v>
          </cell>
          <cell r="BY174">
            <v>210670</v>
          </cell>
          <cell r="CA174">
            <v>448274</v>
          </cell>
          <cell r="CB174">
            <v>198397</v>
          </cell>
          <cell r="CE174">
            <v>87596</v>
          </cell>
          <cell r="CF174">
            <v>162281</v>
          </cell>
          <cell r="CH174">
            <v>448274</v>
          </cell>
          <cell r="CI174">
            <v>198397</v>
          </cell>
          <cell r="CJ174">
            <v>-7961</v>
          </cell>
          <cell r="CL174">
            <v>87995</v>
          </cell>
          <cell r="CM174">
            <v>161882</v>
          </cell>
          <cell r="CO174">
            <v>440313</v>
          </cell>
          <cell r="CP174">
            <v>198397</v>
          </cell>
          <cell r="CQ174">
            <v>-10981</v>
          </cell>
          <cell r="CS174">
            <v>87995</v>
          </cell>
          <cell r="CT174">
            <v>161882</v>
          </cell>
          <cell r="CV174">
            <v>437293</v>
          </cell>
          <cell r="CW174">
            <v>198397</v>
          </cell>
          <cell r="CZ174">
            <v>87776</v>
          </cell>
          <cell r="DA174">
            <v>162101</v>
          </cell>
          <cell r="DC174">
            <v>448274</v>
          </cell>
          <cell r="DD174">
            <v>198397</v>
          </cell>
          <cell r="DE174">
            <v>-18942</v>
          </cell>
          <cell r="DG174">
            <v>87776</v>
          </cell>
          <cell r="DH174">
            <v>162101</v>
          </cell>
          <cell r="DJ174">
            <v>429332</v>
          </cell>
          <cell r="DK174">
            <v>198262</v>
          </cell>
          <cell r="DN174">
            <v>90581</v>
          </cell>
          <cell r="DO174">
            <v>159431</v>
          </cell>
          <cell r="DS174">
            <v>448274</v>
          </cell>
          <cell r="DT174">
            <v>198262</v>
          </cell>
          <cell r="DU174">
            <v>0</v>
          </cell>
          <cell r="DW174">
            <v>90581</v>
          </cell>
          <cell r="DX174">
            <v>159431</v>
          </cell>
          <cell r="EA174">
            <v>448274</v>
          </cell>
          <cell r="EB174">
            <v>198262</v>
          </cell>
          <cell r="EC174">
            <v>-19752</v>
          </cell>
          <cell r="EE174">
            <v>90747</v>
          </cell>
          <cell r="EF174">
            <v>159265</v>
          </cell>
          <cell r="EI174">
            <v>428522</v>
          </cell>
          <cell r="EJ174">
            <v>157791</v>
          </cell>
          <cell r="EK174">
            <v>-1316</v>
          </cell>
          <cell r="EM174">
            <v>97677</v>
          </cell>
          <cell r="EN174">
            <v>161599</v>
          </cell>
          <cell r="EQ174">
            <v>415751</v>
          </cell>
          <cell r="ER174">
            <v>148263</v>
          </cell>
          <cell r="ES174">
            <v>-1410</v>
          </cell>
          <cell r="EU174">
            <v>102194</v>
          </cell>
          <cell r="EV174">
            <v>169907</v>
          </cell>
          <cell r="EY174">
            <v>418954</v>
          </cell>
          <cell r="FH174">
            <v>0</v>
          </cell>
          <cell r="FI174">
            <v>2091205</v>
          </cell>
          <cell r="FJ174">
            <v>0</v>
          </cell>
          <cell r="FK174">
            <v>950142</v>
          </cell>
          <cell r="FL174">
            <v>1830550</v>
          </cell>
          <cell r="FM174">
            <v>0</v>
          </cell>
          <cell r="FN174">
            <v>4871897</v>
          </cell>
          <cell r="FO174">
            <v>-60362</v>
          </cell>
          <cell r="FP174">
            <v>4811535</v>
          </cell>
          <cell r="FQ174">
            <v>420365</v>
          </cell>
          <cell r="FV174">
            <v>420365</v>
          </cell>
          <cell r="FX174">
            <v>0</v>
          </cell>
          <cell r="FY174">
            <v>0</v>
          </cell>
          <cell r="FZ174">
            <v>0</v>
          </cell>
          <cell r="GA174">
            <v>0</v>
          </cell>
          <cell r="GD174">
            <v>5379288</v>
          </cell>
          <cell r="GL174">
            <v>420364</v>
          </cell>
          <cell r="GM174">
            <v>1</v>
          </cell>
          <cell r="GP174">
            <v>0</v>
          </cell>
          <cell r="GQ174">
            <v>0</v>
          </cell>
          <cell r="GS174">
            <v>1883990</v>
          </cell>
          <cell r="GT174">
            <v>-146853</v>
          </cell>
          <cell r="GU174">
            <v>0</v>
          </cell>
          <cell r="GV174">
            <v>0</v>
          </cell>
          <cell r="GW174">
            <v>847948</v>
          </cell>
          <cell r="GX174">
            <v>-102194</v>
          </cell>
          <cell r="GY174">
            <v>1660643</v>
          </cell>
          <cell r="GZ174">
            <v>-169907</v>
          </cell>
          <cell r="HA174">
            <v>0</v>
          </cell>
          <cell r="HB174">
            <v>0</v>
          </cell>
          <cell r="HD174">
            <v>0</v>
          </cell>
          <cell r="HF174">
            <v>0</v>
          </cell>
          <cell r="HI174">
            <v>2186548</v>
          </cell>
          <cell r="HJ174">
            <v>2685349</v>
          </cell>
        </row>
        <row r="175">
          <cell r="A175" t="str">
            <v>WAF001</v>
          </cell>
          <cell r="B175" t="str">
            <v>VL</v>
          </cell>
          <cell r="C175" t="str">
            <v>Harriet Tubman Charter School (Crescent City Schools)</v>
          </cell>
          <cell r="D175" t="str">
            <v>272811737-00</v>
          </cell>
          <cell r="E175">
            <v>5412398</v>
          </cell>
          <cell r="I175">
            <v>5412398</v>
          </cell>
          <cell r="J175">
            <v>5412398</v>
          </cell>
          <cell r="K175">
            <v>5412398</v>
          </cell>
          <cell r="L175">
            <v>5412398</v>
          </cell>
          <cell r="M175">
            <v>5412398</v>
          </cell>
          <cell r="N175">
            <v>5412398</v>
          </cell>
          <cell r="O175">
            <v>5625608</v>
          </cell>
          <cell r="P175">
            <v>5637915</v>
          </cell>
          <cell r="R175">
            <v>451034</v>
          </cell>
          <cell r="S175">
            <v>221722</v>
          </cell>
          <cell r="U175">
            <v>229312</v>
          </cell>
          <cell r="W175">
            <v>451033</v>
          </cell>
          <cell r="X175">
            <v>221722</v>
          </cell>
          <cell r="Z175">
            <v>229311</v>
          </cell>
          <cell r="AB175">
            <v>451034</v>
          </cell>
          <cell r="AC175">
            <v>221722</v>
          </cell>
          <cell r="AE175">
            <v>229312</v>
          </cell>
          <cell r="AG175">
            <v>451034</v>
          </cell>
          <cell r="AH175">
            <v>221722</v>
          </cell>
          <cell r="AJ175">
            <v>229312</v>
          </cell>
          <cell r="AL175">
            <v>451034</v>
          </cell>
          <cell r="AM175">
            <v>221722</v>
          </cell>
          <cell r="AO175">
            <v>229312</v>
          </cell>
          <cell r="AQ175">
            <v>451032</v>
          </cell>
          <cell r="AR175">
            <v>221721</v>
          </cell>
          <cell r="AT175">
            <v>229311</v>
          </cell>
          <cell r="AV175">
            <v>451032</v>
          </cell>
          <cell r="AW175">
            <v>221721</v>
          </cell>
          <cell r="AY175">
            <v>229311</v>
          </cell>
          <cell r="BA175">
            <v>522103</v>
          </cell>
          <cell r="BB175">
            <v>241918</v>
          </cell>
          <cell r="BD175">
            <v>280185</v>
          </cell>
          <cell r="BE175">
            <v>528257</v>
          </cell>
          <cell r="BF175">
            <v>248072</v>
          </cell>
          <cell r="BH175">
            <v>280185</v>
          </cell>
          <cell r="BI175">
            <v>0</v>
          </cell>
          <cell r="BM175">
            <v>0</v>
          </cell>
          <cell r="BQ175">
            <v>0</v>
          </cell>
          <cell r="BU175">
            <v>217122</v>
          </cell>
          <cell r="BX175">
            <v>36609</v>
          </cell>
          <cell r="BY175">
            <v>197303</v>
          </cell>
          <cell r="CA175">
            <v>451034</v>
          </cell>
          <cell r="CB175">
            <v>217141</v>
          </cell>
          <cell r="CE175">
            <v>81756</v>
          </cell>
          <cell r="CF175">
            <v>152136</v>
          </cell>
          <cell r="CH175">
            <v>451033</v>
          </cell>
          <cell r="CI175">
            <v>217140</v>
          </cell>
          <cell r="CJ175">
            <v>0</v>
          </cell>
          <cell r="CL175">
            <v>82129</v>
          </cell>
          <cell r="CM175">
            <v>151765</v>
          </cell>
          <cell r="CO175">
            <v>451034</v>
          </cell>
          <cell r="CP175">
            <v>217140</v>
          </cell>
          <cell r="CQ175">
            <v>-10049</v>
          </cell>
          <cell r="CS175">
            <v>82129</v>
          </cell>
          <cell r="CT175">
            <v>151765</v>
          </cell>
          <cell r="CV175">
            <v>440985</v>
          </cell>
          <cell r="CW175">
            <v>217140</v>
          </cell>
          <cell r="CZ175">
            <v>81925</v>
          </cell>
          <cell r="DA175">
            <v>151969</v>
          </cell>
          <cell r="DC175">
            <v>451034</v>
          </cell>
          <cell r="DD175">
            <v>217140</v>
          </cell>
          <cell r="DE175">
            <v>-10049</v>
          </cell>
          <cell r="DG175">
            <v>81925</v>
          </cell>
          <cell r="DH175">
            <v>151969</v>
          </cell>
          <cell r="DJ175">
            <v>440985</v>
          </cell>
          <cell r="DK175">
            <v>216992</v>
          </cell>
          <cell r="DN175">
            <v>84542</v>
          </cell>
          <cell r="DO175">
            <v>149498</v>
          </cell>
          <cell r="DS175">
            <v>451032</v>
          </cell>
          <cell r="DT175">
            <v>216992</v>
          </cell>
          <cell r="DU175">
            <v>0</v>
          </cell>
          <cell r="DW175">
            <v>84542</v>
          </cell>
          <cell r="DX175">
            <v>149498</v>
          </cell>
          <cell r="EA175">
            <v>451032</v>
          </cell>
          <cell r="EB175">
            <v>216992</v>
          </cell>
          <cell r="EC175">
            <v>-13905</v>
          </cell>
          <cell r="EE175">
            <v>84697</v>
          </cell>
          <cell r="EF175">
            <v>149343</v>
          </cell>
          <cell r="EI175">
            <v>437127</v>
          </cell>
          <cell r="EJ175">
            <v>212067</v>
          </cell>
          <cell r="EK175">
            <v>-3760</v>
          </cell>
          <cell r="EM175">
            <v>115443</v>
          </cell>
          <cell r="EN175">
            <v>194593</v>
          </cell>
          <cell r="EQ175">
            <v>518343</v>
          </cell>
          <cell r="ER175">
            <v>200655</v>
          </cell>
          <cell r="ES175">
            <v>-2820</v>
          </cell>
          <cell r="EU175">
            <v>120783</v>
          </cell>
          <cell r="EV175">
            <v>206819</v>
          </cell>
          <cell r="EY175">
            <v>525437</v>
          </cell>
          <cell r="FH175">
            <v>0</v>
          </cell>
          <cell r="FI175">
            <v>2366521</v>
          </cell>
          <cell r="FJ175">
            <v>0</v>
          </cell>
          <cell r="FK175">
            <v>936480</v>
          </cell>
          <cell r="FL175">
            <v>1806658</v>
          </cell>
          <cell r="FM175">
            <v>0</v>
          </cell>
          <cell r="FN175">
            <v>5109659</v>
          </cell>
          <cell r="FO175">
            <v>-40583</v>
          </cell>
          <cell r="FP175">
            <v>5069076</v>
          </cell>
          <cell r="FQ175">
            <v>528256</v>
          </cell>
          <cell r="FV175">
            <v>528256</v>
          </cell>
          <cell r="FX175">
            <v>0</v>
          </cell>
          <cell r="FY175">
            <v>0</v>
          </cell>
          <cell r="FZ175">
            <v>0</v>
          </cell>
          <cell r="GA175">
            <v>0</v>
          </cell>
          <cell r="GD175">
            <v>5412398</v>
          </cell>
          <cell r="GL175">
            <v>528257</v>
          </cell>
          <cell r="GM175">
            <v>-1</v>
          </cell>
          <cell r="GP175">
            <v>0</v>
          </cell>
          <cell r="GQ175">
            <v>0</v>
          </cell>
          <cell r="GS175">
            <v>2128103</v>
          </cell>
          <cell r="GT175">
            <v>-197835</v>
          </cell>
          <cell r="GU175">
            <v>0</v>
          </cell>
          <cell r="GV175">
            <v>0</v>
          </cell>
          <cell r="GW175">
            <v>815697</v>
          </cell>
          <cell r="GX175">
            <v>-120783</v>
          </cell>
          <cell r="GY175">
            <v>1599839</v>
          </cell>
          <cell r="GZ175">
            <v>-206819</v>
          </cell>
          <cell r="HA175">
            <v>0</v>
          </cell>
          <cell r="HB175">
            <v>0</v>
          </cell>
          <cell r="HD175">
            <v>0</v>
          </cell>
          <cell r="HF175">
            <v>0</v>
          </cell>
          <cell r="HI175">
            <v>2485485</v>
          </cell>
          <cell r="HJ175">
            <v>2624174</v>
          </cell>
        </row>
        <row r="176">
          <cell r="A176" t="str">
            <v>WAH001</v>
          </cell>
          <cell r="B176" t="str">
            <v>VH</v>
          </cell>
          <cell r="C176" t="str">
            <v>The NET Charter School (Educators for Qual Alt)
Not in a District Building</v>
          </cell>
          <cell r="D176" t="str">
            <v>270588087-00</v>
          </cell>
          <cell r="E176">
            <v>1949587</v>
          </cell>
          <cell r="I176">
            <v>1949587</v>
          </cell>
          <cell r="J176">
            <v>1949587</v>
          </cell>
          <cell r="K176">
            <v>1949587</v>
          </cell>
          <cell r="L176">
            <v>1949587</v>
          </cell>
          <cell r="M176">
            <v>1949587</v>
          </cell>
          <cell r="N176">
            <v>1949587</v>
          </cell>
          <cell r="O176">
            <v>2096718</v>
          </cell>
          <cell r="P176">
            <v>2094132</v>
          </cell>
          <cell r="R176">
            <v>162466</v>
          </cell>
          <cell r="S176">
            <v>83012</v>
          </cell>
          <cell r="U176">
            <v>79454</v>
          </cell>
          <cell r="W176">
            <v>162466</v>
          </cell>
          <cell r="X176">
            <v>83012</v>
          </cell>
          <cell r="Z176">
            <v>79454</v>
          </cell>
          <cell r="AB176">
            <v>162466</v>
          </cell>
          <cell r="AC176">
            <v>83012</v>
          </cell>
          <cell r="AE176">
            <v>79454</v>
          </cell>
          <cell r="AG176">
            <v>162466</v>
          </cell>
          <cell r="AH176">
            <v>83012</v>
          </cell>
          <cell r="AJ176">
            <v>79454</v>
          </cell>
          <cell r="AL176">
            <v>162466</v>
          </cell>
          <cell r="AM176">
            <v>83012</v>
          </cell>
          <cell r="AO176">
            <v>79454</v>
          </cell>
          <cell r="AQ176">
            <v>162465</v>
          </cell>
          <cell r="AR176">
            <v>83012</v>
          </cell>
          <cell r="AT176">
            <v>79453</v>
          </cell>
          <cell r="AV176">
            <v>162465</v>
          </cell>
          <cell r="AW176">
            <v>83012</v>
          </cell>
          <cell r="AY176">
            <v>79453</v>
          </cell>
          <cell r="BA176">
            <v>211509</v>
          </cell>
          <cell r="BB176">
            <v>127184</v>
          </cell>
          <cell r="BD176">
            <v>84325</v>
          </cell>
          <cell r="BE176">
            <v>210216</v>
          </cell>
          <cell r="BF176">
            <v>125891</v>
          </cell>
          <cell r="BH176">
            <v>84325</v>
          </cell>
          <cell r="BI176">
            <v>0</v>
          </cell>
          <cell r="BM176">
            <v>0</v>
          </cell>
          <cell r="BQ176">
            <v>0</v>
          </cell>
          <cell r="BU176">
            <v>81290</v>
          </cell>
          <cell r="BX176">
            <v>12685</v>
          </cell>
          <cell r="BY176">
            <v>68491</v>
          </cell>
          <cell r="CA176">
            <v>162466</v>
          </cell>
          <cell r="CB176">
            <v>81297</v>
          </cell>
          <cell r="CE176">
            <v>28328</v>
          </cell>
          <cell r="CF176">
            <v>52841</v>
          </cell>
          <cell r="CH176">
            <v>162466</v>
          </cell>
          <cell r="CI176">
            <v>81297</v>
          </cell>
          <cell r="CJ176">
            <v>0</v>
          </cell>
          <cell r="CL176">
            <v>28457</v>
          </cell>
          <cell r="CM176">
            <v>52712</v>
          </cell>
          <cell r="CO176">
            <v>162466</v>
          </cell>
          <cell r="CP176">
            <v>81297</v>
          </cell>
          <cell r="CQ176">
            <v>0</v>
          </cell>
          <cell r="CS176">
            <v>28457</v>
          </cell>
          <cell r="CT176">
            <v>52712</v>
          </cell>
          <cell r="CV176">
            <v>162466</v>
          </cell>
          <cell r="CW176">
            <v>81297</v>
          </cell>
          <cell r="CZ176">
            <v>28386</v>
          </cell>
          <cell r="DA176">
            <v>52783</v>
          </cell>
          <cell r="DC176">
            <v>162466</v>
          </cell>
          <cell r="DD176">
            <v>81297</v>
          </cell>
          <cell r="DE176">
            <v>0</v>
          </cell>
          <cell r="DG176">
            <v>28386</v>
          </cell>
          <cell r="DH176">
            <v>52783</v>
          </cell>
          <cell r="DJ176">
            <v>162466</v>
          </cell>
          <cell r="DK176">
            <v>81241</v>
          </cell>
          <cell r="DN176">
            <v>29293</v>
          </cell>
          <cell r="DO176">
            <v>51931</v>
          </cell>
          <cell r="DS176">
            <v>162465</v>
          </cell>
          <cell r="DT176">
            <v>81241</v>
          </cell>
          <cell r="DU176">
            <v>-945</v>
          </cell>
          <cell r="DW176">
            <v>29293</v>
          </cell>
          <cell r="DX176">
            <v>51931</v>
          </cell>
          <cell r="EA176">
            <v>161520</v>
          </cell>
          <cell r="EB176">
            <v>81241</v>
          </cell>
          <cell r="EC176">
            <v>0</v>
          </cell>
          <cell r="EE176">
            <v>29346</v>
          </cell>
          <cell r="EF176">
            <v>51878</v>
          </cell>
          <cell r="EI176">
            <v>162465</v>
          </cell>
          <cell r="EJ176">
            <v>111490</v>
          </cell>
          <cell r="EK176">
            <v>0</v>
          </cell>
          <cell r="EM176">
            <v>34744</v>
          </cell>
          <cell r="EN176">
            <v>65275</v>
          </cell>
          <cell r="EQ176">
            <v>211509</v>
          </cell>
          <cell r="ER176">
            <v>101828</v>
          </cell>
          <cell r="ES176">
            <v>0</v>
          </cell>
          <cell r="EU176">
            <v>36351</v>
          </cell>
          <cell r="EV176">
            <v>72037</v>
          </cell>
          <cell r="EY176">
            <v>210216</v>
          </cell>
          <cell r="FH176">
            <v>0</v>
          </cell>
          <cell r="FI176">
            <v>944816</v>
          </cell>
          <cell r="FJ176">
            <v>0</v>
          </cell>
          <cell r="FK176">
            <v>313726</v>
          </cell>
          <cell r="FL176">
            <v>625374</v>
          </cell>
          <cell r="FM176">
            <v>0</v>
          </cell>
          <cell r="FN176">
            <v>1883916</v>
          </cell>
          <cell r="FO176">
            <v>-945</v>
          </cell>
          <cell r="FP176">
            <v>1882971</v>
          </cell>
          <cell r="FQ176">
            <v>210216</v>
          </cell>
          <cell r="FV176">
            <v>210216</v>
          </cell>
          <cell r="FX176">
            <v>0</v>
          </cell>
          <cell r="FY176">
            <v>0</v>
          </cell>
          <cell r="FZ176">
            <v>0</v>
          </cell>
          <cell r="GA176">
            <v>0</v>
          </cell>
          <cell r="GD176">
            <v>1949587</v>
          </cell>
          <cell r="GL176">
            <v>210216</v>
          </cell>
          <cell r="GM176">
            <v>0</v>
          </cell>
          <cell r="GP176">
            <v>0</v>
          </cell>
          <cell r="GQ176">
            <v>0</v>
          </cell>
          <cell r="GS176">
            <v>842043</v>
          </cell>
          <cell r="GT176">
            <v>-101828</v>
          </cell>
          <cell r="GU176">
            <v>0</v>
          </cell>
          <cell r="GV176">
            <v>0</v>
          </cell>
          <cell r="GW176">
            <v>277375</v>
          </cell>
          <cell r="GX176">
            <v>-36351</v>
          </cell>
          <cell r="GY176">
            <v>553337</v>
          </cell>
          <cell r="GZ176">
            <v>-72037</v>
          </cell>
          <cell r="HA176">
            <v>0</v>
          </cell>
          <cell r="HB176">
            <v>0</v>
          </cell>
          <cell r="HD176">
            <v>0</v>
          </cell>
          <cell r="HF176">
            <v>0</v>
          </cell>
          <cell r="HI176">
            <v>1000183</v>
          </cell>
          <cell r="HJ176">
            <v>883733</v>
          </cell>
        </row>
        <row r="177">
          <cell r="A177" t="str">
            <v>WAI001</v>
          </cell>
          <cell r="B177" t="str">
            <v>C4</v>
          </cell>
          <cell r="C177" t="str">
            <v>Crescent Leadership Acdmy (Crescent Ldrsp Acdmy.)
Total</v>
          </cell>
          <cell r="D177" t="str">
            <v>453367136-00</v>
          </cell>
          <cell r="E177">
            <v>1036840</v>
          </cell>
          <cell r="I177">
            <v>1036840</v>
          </cell>
          <cell r="J177">
            <v>1036840</v>
          </cell>
          <cell r="K177">
            <v>1036840</v>
          </cell>
          <cell r="L177">
            <v>1036840</v>
          </cell>
          <cell r="M177">
            <v>739380</v>
          </cell>
          <cell r="N177">
            <v>739380</v>
          </cell>
          <cell r="O177">
            <v>772103</v>
          </cell>
          <cell r="P177">
            <v>773721</v>
          </cell>
          <cell r="R177">
            <v>86403</v>
          </cell>
          <cell r="S177">
            <v>37102</v>
          </cell>
          <cell r="U177">
            <v>49301</v>
          </cell>
          <cell r="W177">
            <v>86403</v>
          </cell>
          <cell r="X177">
            <v>37102</v>
          </cell>
          <cell r="Z177">
            <v>49301</v>
          </cell>
          <cell r="AB177">
            <v>86404</v>
          </cell>
          <cell r="AC177">
            <v>37103</v>
          </cell>
          <cell r="AE177">
            <v>49301</v>
          </cell>
          <cell r="AG177">
            <v>86404</v>
          </cell>
          <cell r="AH177">
            <v>37103</v>
          </cell>
          <cell r="AJ177">
            <v>49301</v>
          </cell>
          <cell r="AL177">
            <v>86404</v>
          </cell>
          <cell r="AM177">
            <v>37103</v>
          </cell>
          <cell r="AO177">
            <v>49301</v>
          </cell>
          <cell r="AQ177">
            <v>36826</v>
          </cell>
          <cell r="AR177">
            <v>16315</v>
          </cell>
          <cell r="AT177">
            <v>20511</v>
          </cell>
          <cell r="AV177">
            <v>36826</v>
          </cell>
          <cell r="AW177">
            <v>16315</v>
          </cell>
          <cell r="AY177">
            <v>20511</v>
          </cell>
          <cell r="BA177">
            <v>47734</v>
          </cell>
          <cell r="BB177">
            <v>19823</v>
          </cell>
          <cell r="BD177">
            <v>27911</v>
          </cell>
          <cell r="BE177">
            <v>48543</v>
          </cell>
          <cell r="BF177">
            <v>20632</v>
          </cell>
          <cell r="BH177">
            <v>27911</v>
          </cell>
          <cell r="BI177">
            <v>0</v>
          </cell>
          <cell r="BM177">
            <v>0</v>
          </cell>
          <cell r="BQ177">
            <v>0</v>
          </cell>
          <cell r="BU177">
            <v>36332</v>
          </cell>
          <cell r="BX177">
            <v>7871</v>
          </cell>
          <cell r="BY177">
            <v>42200</v>
          </cell>
          <cell r="CA177">
            <v>86403</v>
          </cell>
          <cell r="CB177">
            <v>36335</v>
          </cell>
          <cell r="CE177">
            <v>17577</v>
          </cell>
          <cell r="CF177">
            <v>32491</v>
          </cell>
          <cell r="CH177">
            <v>86403</v>
          </cell>
          <cell r="CI177">
            <v>36336</v>
          </cell>
          <cell r="CJ177">
            <v>0</v>
          </cell>
          <cell r="CL177">
            <v>17657</v>
          </cell>
          <cell r="CM177">
            <v>32411</v>
          </cell>
          <cell r="CO177">
            <v>86404</v>
          </cell>
          <cell r="CP177">
            <v>36336</v>
          </cell>
          <cell r="CQ177">
            <v>0</v>
          </cell>
          <cell r="CS177">
            <v>17657</v>
          </cell>
          <cell r="CT177">
            <v>32411</v>
          </cell>
          <cell r="CV177">
            <v>86404</v>
          </cell>
          <cell r="CW177">
            <v>36336</v>
          </cell>
          <cell r="CZ177">
            <v>17613</v>
          </cell>
          <cell r="DA177">
            <v>32455</v>
          </cell>
          <cell r="DC177">
            <v>86404</v>
          </cell>
          <cell r="DD177">
            <v>36336</v>
          </cell>
          <cell r="DE177">
            <v>0</v>
          </cell>
          <cell r="DG177">
            <v>17613</v>
          </cell>
          <cell r="DH177">
            <v>32455</v>
          </cell>
          <cell r="DJ177">
            <v>86404</v>
          </cell>
          <cell r="DK177">
            <v>15967</v>
          </cell>
          <cell r="DN177">
            <v>7562</v>
          </cell>
          <cell r="DO177">
            <v>13297</v>
          </cell>
          <cell r="DS177">
            <v>36826</v>
          </cell>
          <cell r="DT177">
            <v>15967</v>
          </cell>
          <cell r="DU177">
            <v>0</v>
          </cell>
          <cell r="DW177">
            <v>7562</v>
          </cell>
          <cell r="DX177">
            <v>13297</v>
          </cell>
          <cell r="EA177">
            <v>36826</v>
          </cell>
          <cell r="EB177">
            <v>15967</v>
          </cell>
          <cell r="EC177">
            <v>0</v>
          </cell>
          <cell r="EE177">
            <v>7576</v>
          </cell>
          <cell r="EF177">
            <v>13283</v>
          </cell>
          <cell r="EI177">
            <v>36826</v>
          </cell>
          <cell r="EJ177">
            <v>17377</v>
          </cell>
          <cell r="EK177">
            <v>0</v>
          </cell>
          <cell r="EM177">
            <v>11500</v>
          </cell>
          <cell r="EN177">
            <v>18857</v>
          </cell>
          <cell r="EQ177">
            <v>47734</v>
          </cell>
          <cell r="ER177">
            <v>16688</v>
          </cell>
          <cell r="ES177">
            <v>-1034</v>
          </cell>
          <cell r="EU177">
            <v>12032</v>
          </cell>
          <cell r="EV177">
            <v>19823</v>
          </cell>
          <cell r="EY177">
            <v>47509</v>
          </cell>
          <cell r="FH177">
            <v>0</v>
          </cell>
          <cell r="FI177">
            <v>299977</v>
          </cell>
          <cell r="FJ177">
            <v>0</v>
          </cell>
          <cell r="FK177">
            <v>142220</v>
          </cell>
          <cell r="FL177">
            <v>282980</v>
          </cell>
          <cell r="FM177">
            <v>0</v>
          </cell>
          <cell r="FN177">
            <v>725177</v>
          </cell>
          <cell r="FO177">
            <v>-1034</v>
          </cell>
          <cell r="FP177">
            <v>724143</v>
          </cell>
          <cell r="FQ177">
            <v>48544</v>
          </cell>
          <cell r="FV177">
            <v>48544</v>
          </cell>
          <cell r="FX177">
            <v>0</v>
          </cell>
          <cell r="FY177">
            <v>0</v>
          </cell>
          <cell r="FZ177">
            <v>0</v>
          </cell>
          <cell r="GA177">
            <v>0</v>
          </cell>
          <cell r="GD177">
            <v>1036840</v>
          </cell>
          <cell r="GL177">
            <v>48543</v>
          </cell>
          <cell r="GM177">
            <v>1</v>
          </cell>
          <cell r="GP177">
            <v>0</v>
          </cell>
          <cell r="GQ177">
            <v>0</v>
          </cell>
          <cell r="GS177">
            <v>283289</v>
          </cell>
          <cell r="GT177">
            <v>-15654</v>
          </cell>
          <cell r="GU177">
            <v>0</v>
          </cell>
          <cell r="GV177">
            <v>0</v>
          </cell>
          <cell r="GW177">
            <v>130188</v>
          </cell>
          <cell r="GX177">
            <v>-12032</v>
          </cell>
          <cell r="GY177">
            <v>263157</v>
          </cell>
          <cell r="GZ177">
            <v>-19823</v>
          </cell>
          <cell r="HA177">
            <v>0</v>
          </cell>
          <cell r="HB177">
            <v>0</v>
          </cell>
          <cell r="HD177">
            <v>0</v>
          </cell>
          <cell r="HF177">
            <v>0</v>
          </cell>
          <cell r="HI177">
            <v>312016</v>
          </cell>
          <cell r="HJ177">
            <v>413161</v>
          </cell>
        </row>
        <row r="178">
          <cell r="A178" t="str">
            <v>WAM001</v>
          </cell>
          <cell r="B178" t="str">
            <v>VZ</v>
          </cell>
          <cell r="C178" t="str">
            <v>Paul Habans Elem (Crescent City Schools)</v>
          </cell>
          <cell r="D178" t="str">
            <v>272811737-02</v>
          </cell>
          <cell r="E178">
            <v>4702254</v>
          </cell>
          <cell r="I178">
            <v>4702254</v>
          </cell>
          <cell r="J178">
            <v>4702254</v>
          </cell>
          <cell r="K178">
            <v>4702254</v>
          </cell>
          <cell r="L178">
            <v>4702254</v>
          </cell>
          <cell r="M178">
            <v>4702254</v>
          </cell>
          <cell r="N178">
            <v>4702254</v>
          </cell>
          <cell r="O178">
            <v>5254102</v>
          </cell>
          <cell r="P178">
            <v>5242555</v>
          </cell>
          <cell r="R178">
            <v>391855</v>
          </cell>
          <cell r="S178">
            <v>182571</v>
          </cell>
          <cell r="U178">
            <v>209284</v>
          </cell>
          <cell r="W178">
            <v>391854</v>
          </cell>
          <cell r="X178">
            <v>182571</v>
          </cell>
          <cell r="Z178">
            <v>209283</v>
          </cell>
          <cell r="AB178">
            <v>391855</v>
          </cell>
          <cell r="AC178">
            <v>182571</v>
          </cell>
          <cell r="AE178">
            <v>209284</v>
          </cell>
          <cell r="AG178">
            <v>391855</v>
          </cell>
          <cell r="AH178">
            <v>182571</v>
          </cell>
          <cell r="AJ178">
            <v>209284</v>
          </cell>
          <cell r="AL178">
            <v>391855</v>
          </cell>
          <cell r="AM178">
            <v>182571</v>
          </cell>
          <cell r="AO178">
            <v>209284</v>
          </cell>
          <cell r="AQ178">
            <v>391854</v>
          </cell>
          <cell r="AR178">
            <v>182571</v>
          </cell>
          <cell r="AT178">
            <v>209283</v>
          </cell>
          <cell r="AV178">
            <v>391854</v>
          </cell>
          <cell r="AW178">
            <v>182571</v>
          </cell>
          <cell r="AY178">
            <v>209283</v>
          </cell>
          <cell r="BA178">
            <v>575804</v>
          </cell>
          <cell r="BB178">
            <v>256111</v>
          </cell>
          <cell r="BD178">
            <v>319693</v>
          </cell>
          <cell r="BE178">
            <v>570031</v>
          </cell>
          <cell r="BF178">
            <v>250338</v>
          </cell>
          <cell r="BH178">
            <v>319693</v>
          </cell>
          <cell r="BI178">
            <v>0</v>
          </cell>
          <cell r="BM178">
            <v>0</v>
          </cell>
          <cell r="BQ178">
            <v>0</v>
          </cell>
          <cell r="BU178">
            <v>178783</v>
          </cell>
          <cell r="BX178">
            <v>33412</v>
          </cell>
          <cell r="BY178">
            <v>179660</v>
          </cell>
          <cell r="CA178">
            <v>391855</v>
          </cell>
          <cell r="CB178">
            <v>178799</v>
          </cell>
          <cell r="CE178">
            <v>74616</v>
          </cell>
          <cell r="CF178">
            <v>138439</v>
          </cell>
          <cell r="CH178">
            <v>391854</v>
          </cell>
          <cell r="CI178">
            <v>178798</v>
          </cell>
          <cell r="CJ178">
            <v>-6271</v>
          </cell>
          <cell r="CL178">
            <v>74956</v>
          </cell>
          <cell r="CM178">
            <v>138101</v>
          </cell>
          <cell r="CO178">
            <v>385584</v>
          </cell>
          <cell r="CP178">
            <v>178798</v>
          </cell>
          <cell r="CQ178">
            <v>-9921</v>
          </cell>
          <cell r="CS178">
            <v>74956</v>
          </cell>
          <cell r="CT178">
            <v>138101</v>
          </cell>
          <cell r="CV178">
            <v>381934</v>
          </cell>
          <cell r="CW178">
            <v>178798</v>
          </cell>
          <cell r="CZ178">
            <v>74770</v>
          </cell>
          <cell r="DA178">
            <v>138287</v>
          </cell>
          <cell r="DC178">
            <v>391855</v>
          </cell>
          <cell r="DD178">
            <v>178798</v>
          </cell>
          <cell r="DE178">
            <v>-16192</v>
          </cell>
          <cell r="DG178">
            <v>74770</v>
          </cell>
          <cell r="DH178">
            <v>138287</v>
          </cell>
          <cell r="DJ178">
            <v>375663</v>
          </cell>
          <cell r="DK178">
            <v>178677</v>
          </cell>
          <cell r="DN178">
            <v>77158</v>
          </cell>
          <cell r="DO178">
            <v>136019</v>
          </cell>
          <cell r="DS178">
            <v>391854</v>
          </cell>
          <cell r="DT178">
            <v>178677</v>
          </cell>
          <cell r="DU178">
            <v>-1410</v>
          </cell>
          <cell r="DW178">
            <v>77158</v>
          </cell>
          <cell r="DX178">
            <v>136019</v>
          </cell>
          <cell r="EA178">
            <v>390444</v>
          </cell>
          <cell r="EB178">
            <v>178677</v>
          </cell>
          <cell r="EC178">
            <v>-21506</v>
          </cell>
          <cell r="EE178">
            <v>77299</v>
          </cell>
          <cell r="EF178">
            <v>135878</v>
          </cell>
          <cell r="EI178">
            <v>370348</v>
          </cell>
          <cell r="EJ178">
            <v>224509</v>
          </cell>
          <cell r="EK178">
            <v>-1880</v>
          </cell>
          <cell r="EM178">
            <v>131721</v>
          </cell>
          <cell r="EN178">
            <v>219574</v>
          </cell>
          <cell r="EQ178">
            <v>573924</v>
          </cell>
          <cell r="ER178">
            <v>202488</v>
          </cell>
          <cell r="ES178">
            <v>-1410</v>
          </cell>
          <cell r="EU178">
            <v>137814</v>
          </cell>
          <cell r="EV178">
            <v>229729</v>
          </cell>
          <cell r="EY178">
            <v>568621</v>
          </cell>
          <cell r="FH178">
            <v>0</v>
          </cell>
          <cell r="FI178">
            <v>2035802</v>
          </cell>
          <cell r="FJ178">
            <v>0</v>
          </cell>
          <cell r="FK178">
            <v>908630</v>
          </cell>
          <cell r="FL178">
            <v>1728094</v>
          </cell>
          <cell r="FM178">
            <v>0</v>
          </cell>
          <cell r="FN178">
            <v>4672526</v>
          </cell>
          <cell r="FO178">
            <v>-58590</v>
          </cell>
          <cell r="FP178">
            <v>4613936</v>
          </cell>
          <cell r="FQ178">
            <v>570029</v>
          </cell>
          <cell r="FV178">
            <v>570029</v>
          </cell>
          <cell r="FX178">
            <v>0</v>
          </cell>
          <cell r="FY178">
            <v>0</v>
          </cell>
          <cell r="FZ178">
            <v>0</v>
          </cell>
          <cell r="GA178">
            <v>0</v>
          </cell>
          <cell r="GD178">
            <v>4702254</v>
          </cell>
          <cell r="GL178">
            <v>570031</v>
          </cell>
          <cell r="GM178">
            <v>-2</v>
          </cell>
          <cell r="GP178">
            <v>0</v>
          </cell>
          <cell r="GQ178">
            <v>0</v>
          </cell>
          <cell r="GS178">
            <v>1776134</v>
          </cell>
          <cell r="GT178">
            <v>-201078</v>
          </cell>
          <cell r="GU178">
            <v>0</v>
          </cell>
          <cell r="GV178">
            <v>0</v>
          </cell>
          <cell r="GW178">
            <v>770816</v>
          </cell>
          <cell r="GX178">
            <v>-137814</v>
          </cell>
          <cell r="GY178">
            <v>1498365</v>
          </cell>
          <cell r="GZ178">
            <v>-229729</v>
          </cell>
          <cell r="HA178">
            <v>0</v>
          </cell>
          <cell r="HB178">
            <v>0</v>
          </cell>
          <cell r="HD178">
            <v>0</v>
          </cell>
          <cell r="HF178">
            <v>0</v>
          </cell>
          <cell r="HI178">
            <v>2149588</v>
          </cell>
          <cell r="HJ178">
            <v>2522938</v>
          </cell>
        </row>
        <row r="179">
          <cell r="A179" t="str">
            <v>WE1001</v>
          </cell>
          <cell r="B179" t="str">
            <v>SE</v>
          </cell>
          <cell r="C179" t="str">
            <v>Sylvanie Williams College Prep (N.O. College Prep)</v>
          </cell>
          <cell r="D179" t="str">
            <v>205595689-00</v>
          </cell>
          <cell r="E179">
            <v>3724332</v>
          </cell>
          <cell r="I179">
            <v>3724332</v>
          </cell>
          <cell r="J179">
            <v>3724332</v>
          </cell>
          <cell r="K179">
            <v>3724332</v>
          </cell>
          <cell r="L179">
            <v>3724332</v>
          </cell>
          <cell r="M179">
            <v>3724332</v>
          </cell>
          <cell r="N179">
            <v>3724332</v>
          </cell>
          <cell r="O179">
            <v>3546549</v>
          </cell>
          <cell r="P179">
            <v>3557703</v>
          </cell>
          <cell r="R179">
            <v>310362</v>
          </cell>
          <cell r="S179">
            <v>139671</v>
          </cell>
          <cell r="U179">
            <v>170691</v>
          </cell>
          <cell r="W179">
            <v>310360</v>
          </cell>
          <cell r="X179">
            <v>139670</v>
          </cell>
          <cell r="Z179">
            <v>170690</v>
          </cell>
          <cell r="AB179">
            <v>310362</v>
          </cell>
          <cell r="AC179">
            <v>139671</v>
          </cell>
          <cell r="AE179">
            <v>170691</v>
          </cell>
          <cell r="AG179">
            <v>310362</v>
          </cell>
          <cell r="AH179">
            <v>139671</v>
          </cell>
          <cell r="AJ179">
            <v>170691</v>
          </cell>
          <cell r="AL179">
            <v>310362</v>
          </cell>
          <cell r="AM179">
            <v>139671</v>
          </cell>
          <cell r="AO179">
            <v>170691</v>
          </cell>
          <cell r="AQ179">
            <v>310360</v>
          </cell>
          <cell r="AR179">
            <v>139670</v>
          </cell>
          <cell r="AT179">
            <v>170690</v>
          </cell>
          <cell r="AV179">
            <v>310360</v>
          </cell>
          <cell r="AW179">
            <v>139670</v>
          </cell>
          <cell r="AY179">
            <v>170690</v>
          </cell>
          <cell r="BA179">
            <v>251099</v>
          </cell>
          <cell r="BB179">
            <v>101995</v>
          </cell>
          <cell r="BD179">
            <v>149104</v>
          </cell>
          <cell r="BE179">
            <v>256677</v>
          </cell>
          <cell r="BF179">
            <v>107573</v>
          </cell>
          <cell r="BH179">
            <v>149104</v>
          </cell>
          <cell r="BI179">
            <v>0</v>
          </cell>
          <cell r="BM179">
            <v>0</v>
          </cell>
          <cell r="BQ179">
            <v>0</v>
          </cell>
          <cell r="BU179">
            <v>136773</v>
          </cell>
          <cell r="BX179">
            <v>27250</v>
          </cell>
          <cell r="BY179">
            <v>146339</v>
          </cell>
          <cell r="CA179">
            <v>310362</v>
          </cell>
          <cell r="CB179">
            <v>136784</v>
          </cell>
          <cell r="CE179">
            <v>60856</v>
          </cell>
          <cell r="CF179">
            <v>112720</v>
          </cell>
          <cell r="CH179">
            <v>310360</v>
          </cell>
          <cell r="CI179">
            <v>136785</v>
          </cell>
          <cell r="CJ179">
            <v>0</v>
          </cell>
          <cell r="CL179">
            <v>61133</v>
          </cell>
          <cell r="CM179">
            <v>112444</v>
          </cell>
          <cell r="CO179">
            <v>310362</v>
          </cell>
          <cell r="CP179">
            <v>136785</v>
          </cell>
          <cell r="CQ179">
            <v>-8204</v>
          </cell>
          <cell r="CS179">
            <v>61133</v>
          </cell>
          <cell r="CT179">
            <v>112444</v>
          </cell>
          <cell r="CV179">
            <v>302158</v>
          </cell>
          <cell r="CW179">
            <v>136785</v>
          </cell>
          <cell r="CZ179">
            <v>60982</v>
          </cell>
          <cell r="DA179">
            <v>112595</v>
          </cell>
          <cell r="DC179">
            <v>310362</v>
          </cell>
          <cell r="DD179">
            <v>136785</v>
          </cell>
          <cell r="DE179">
            <v>-8204</v>
          </cell>
          <cell r="DG179">
            <v>60982</v>
          </cell>
          <cell r="DH179">
            <v>112595</v>
          </cell>
          <cell r="DJ179">
            <v>302158</v>
          </cell>
          <cell r="DK179">
            <v>136691</v>
          </cell>
          <cell r="DN179">
            <v>62930</v>
          </cell>
          <cell r="DO179">
            <v>110739</v>
          </cell>
          <cell r="DS179">
            <v>310360</v>
          </cell>
          <cell r="DT179">
            <v>136691</v>
          </cell>
          <cell r="DU179">
            <v>0</v>
          </cell>
          <cell r="DW179">
            <v>62930</v>
          </cell>
          <cell r="DX179">
            <v>110739</v>
          </cell>
          <cell r="EA179">
            <v>310360</v>
          </cell>
          <cell r="EB179">
            <v>136691</v>
          </cell>
          <cell r="EC179">
            <v>-7538</v>
          </cell>
          <cell r="EE179">
            <v>63045</v>
          </cell>
          <cell r="EF179">
            <v>110624</v>
          </cell>
          <cell r="EI179">
            <v>302822</v>
          </cell>
          <cell r="EJ179">
            <v>89410</v>
          </cell>
          <cell r="EK179">
            <v>0</v>
          </cell>
          <cell r="EM179">
            <v>61435</v>
          </cell>
          <cell r="EN179">
            <v>100254</v>
          </cell>
          <cell r="EQ179">
            <v>251099</v>
          </cell>
          <cell r="ER179">
            <v>87011</v>
          </cell>
          <cell r="ES179">
            <v>0</v>
          </cell>
          <cell r="EU179">
            <v>64276</v>
          </cell>
          <cell r="EV179">
            <v>105390</v>
          </cell>
          <cell r="EY179">
            <v>256677</v>
          </cell>
          <cell r="FH179">
            <v>0</v>
          </cell>
          <cell r="FI179">
            <v>1407191</v>
          </cell>
          <cell r="FJ179">
            <v>0</v>
          </cell>
          <cell r="FK179">
            <v>646952</v>
          </cell>
          <cell r="FL179">
            <v>1246883</v>
          </cell>
          <cell r="FM179">
            <v>0</v>
          </cell>
          <cell r="FN179">
            <v>3301026</v>
          </cell>
          <cell r="FO179">
            <v>-23946</v>
          </cell>
          <cell r="FP179">
            <v>3277080</v>
          </cell>
          <cell r="FQ179">
            <v>256677</v>
          </cell>
          <cell r="FV179">
            <v>256677</v>
          </cell>
          <cell r="FX179">
            <v>0</v>
          </cell>
          <cell r="FY179">
            <v>0</v>
          </cell>
          <cell r="FZ179">
            <v>0</v>
          </cell>
          <cell r="GA179">
            <v>0</v>
          </cell>
          <cell r="GD179">
            <v>3724332</v>
          </cell>
          <cell r="GL179">
            <v>256677</v>
          </cell>
          <cell r="GM179">
            <v>0</v>
          </cell>
          <cell r="GP179">
            <v>0</v>
          </cell>
          <cell r="GQ179">
            <v>0</v>
          </cell>
          <cell r="GS179">
            <v>1296234</v>
          </cell>
          <cell r="GT179">
            <v>-87011</v>
          </cell>
          <cell r="GU179">
            <v>0</v>
          </cell>
          <cell r="GV179">
            <v>0</v>
          </cell>
          <cell r="GW179">
            <v>582676</v>
          </cell>
          <cell r="GX179">
            <v>-64276</v>
          </cell>
          <cell r="GY179">
            <v>1141493</v>
          </cell>
          <cell r="GZ179">
            <v>-105390</v>
          </cell>
          <cell r="HA179">
            <v>0</v>
          </cell>
          <cell r="HB179">
            <v>0</v>
          </cell>
          <cell r="HD179">
            <v>0</v>
          </cell>
          <cell r="HF179">
            <v>0</v>
          </cell>
          <cell r="HI179">
            <v>1466603</v>
          </cell>
          <cell r="HJ179">
            <v>1834423</v>
          </cell>
        </row>
        <row r="180">
          <cell r="A180" t="str">
            <v>WE2001</v>
          </cell>
          <cell r="B180" t="str">
            <v>SF</v>
          </cell>
          <cell r="C180" t="str">
            <v>Cohen College Prep (N.O. College Prep)</v>
          </cell>
          <cell r="D180" t="str">
            <v>205595689-01</v>
          </cell>
          <cell r="E180">
            <v>4653973</v>
          </cell>
          <cell r="I180">
            <v>4653973</v>
          </cell>
          <cell r="J180">
            <v>4653973</v>
          </cell>
          <cell r="K180">
            <v>4653973</v>
          </cell>
          <cell r="L180">
            <v>4653973</v>
          </cell>
          <cell r="M180">
            <v>4653973</v>
          </cell>
          <cell r="N180">
            <v>4653973</v>
          </cell>
          <cell r="O180">
            <v>4489479</v>
          </cell>
          <cell r="P180">
            <v>4567895</v>
          </cell>
          <cell r="R180">
            <v>387831</v>
          </cell>
          <cell r="S180">
            <v>204085</v>
          </cell>
          <cell r="U180">
            <v>183746</v>
          </cell>
          <cell r="W180">
            <v>387831</v>
          </cell>
          <cell r="X180">
            <v>204085</v>
          </cell>
          <cell r="Z180">
            <v>183746</v>
          </cell>
          <cell r="AB180">
            <v>387831</v>
          </cell>
          <cell r="AC180">
            <v>204085</v>
          </cell>
          <cell r="AE180">
            <v>183746</v>
          </cell>
          <cell r="AG180">
            <v>387831</v>
          </cell>
          <cell r="AH180">
            <v>204085</v>
          </cell>
          <cell r="AJ180">
            <v>183746</v>
          </cell>
          <cell r="AL180">
            <v>387831</v>
          </cell>
          <cell r="AM180">
            <v>204085</v>
          </cell>
          <cell r="AO180">
            <v>183746</v>
          </cell>
          <cell r="AQ180">
            <v>387831</v>
          </cell>
          <cell r="AR180">
            <v>204085</v>
          </cell>
          <cell r="AT180">
            <v>183746</v>
          </cell>
          <cell r="AV180">
            <v>387831</v>
          </cell>
          <cell r="AW180">
            <v>204085</v>
          </cell>
          <cell r="AY180">
            <v>183746</v>
          </cell>
          <cell r="BA180">
            <v>333000</v>
          </cell>
          <cell r="BB180">
            <v>174435</v>
          </cell>
          <cell r="BD180">
            <v>158565</v>
          </cell>
          <cell r="BE180">
            <v>372208</v>
          </cell>
          <cell r="BF180">
            <v>213643</v>
          </cell>
          <cell r="BH180">
            <v>158565</v>
          </cell>
          <cell r="BI180">
            <v>0</v>
          </cell>
          <cell r="BM180">
            <v>0</v>
          </cell>
          <cell r="BQ180">
            <v>0</v>
          </cell>
          <cell r="BU180">
            <v>199851</v>
          </cell>
          <cell r="BX180">
            <v>29334</v>
          </cell>
          <cell r="BY180">
            <v>158646</v>
          </cell>
          <cell r="CA180">
            <v>387831</v>
          </cell>
          <cell r="CB180">
            <v>199868</v>
          </cell>
          <cell r="CE180">
            <v>65511</v>
          </cell>
          <cell r="CF180">
            <v>122452</v>
          </cell>
          <cell r="CH180">
            <v>387831</v>
          </cell>
          <cell r="CI180">
            <v>199868</v>
          </cell>
          <cell r="CJ180">
            <v>0</v>
          </cell>
          <cell r="CL180">
            <v>65809</v>
          </cell>
          <cell r="CM180">
            <v>122154</v>
          </cell>
          <cell r="CO180">
            <v>387831</v>
          </cell>
          <cell r="CP180">
            <v>199868</v>
          </cell>
          <cell r="CQ180">
            <v>-7857</v>
          </cell>
          <cell r="CS180">
            <v>65809</v>
          </cell>
          <cell r="CT180">
            <v>122154</v>
          </cell>
          <cell r="CV180">
            <v>379974</v>
          </cell>
          <cell r="CW180">
            <v>199868</v>
          </cell>
          <cell r="CZ180">
            <v>65646</v>
          </cell>
          <cell r="DA180">
            <v>122317</v>
          </cell>
          <cell r="DC180">
            <v>387831</v>
          </cell>
          <cell r="DD180">
            <v>199868</v>
          </cell>
          <cell r="DE180">
            <v>-7857</v>
          </cell>
          <cell r="DG180">
            <v>65646</v>
          </cell>
          <cell r="DH180">
            <v>122317</v>
          </cell>
          <cell r="DJ180">
            <v>379974</v>
          </cell>
          <cell r="DK180">
            <v>199732</v>
          </cell>
          <cell r="DN180">
            <v>67743</v>
          </cell>
          <cell r="DO180">
            <v>120356</v>
          </cell>
          <cell r="DS180">
            <v>387831</v>
          </cell>
          <cell r="DT180">
            <v>199732</v>
          </cell>
          <cell r="DU180">
            <v>-1316</v>
          </cell>
          <cell r="DW180">
            <v>67743</v>
          </cell>
          <cell r="DX180">
            <v>120356</v>
          </cell>
          <cell r="EA180">
            <v>386515</v>
          </cell>
          <cell r="EB180">
            <v>199732</v>
          </cell>
          <cell r="EC180">
            <v>-9297</v>
          </cell>
          <cell r="EE180">
            <v>67867</v>
          </cell>
          <cell r="EF180">
            <v>120232</v>
          </cell>
          <cell r="EI180">
            <v>378534</v>
          </cell>
          <cell r="EJ180">
            <v>152911</v>
          </cell>
          <cell r="EK180">
            <v>-2480</v>
          </cell>
          <cell r="EM180">
            <v>65333</v>
          </cell>
          <cell r="EN180">
            <v>114756</v>
          </cell>
          <cell r="EQ180">
            <v>330520</v>
          </cell>
          <cell r="ER180">
            <v>172807</v>
          </cell>
          <cell r="ES180">
            <v>-1410</v>
          </cell>
          <cell r="EU180">
            <v>68355</v>
          </cell>
          <cell r="EV180">
            <v>131046</v>
          </cell>
          <cell r="EY180">
            <v>370798</v>
          </cell>
          <cell r="FH180">
            <v>0</v>
          </cell>
          <cell r="FI180">
            <v>2124105</v>
          </cell>
          <cell r="FJ180">
            <v>0</v>
          </cell>
          <cell r="FK180">
            <v>694796</v>
          </cell>
          <cell r="FL180">
            <v>1376786</v>
          </cell>
          <cell r="FM180">
            <v>0</v>
          </cell>
          <cell r="FN180">
            <v>4195687</v>
          </cell>
          <cell r="FO180">
            <v>-30217</v>
          </cell>
          <cell r="FP180">
            <v>4165470</v>
          </cell>
          <cell r="FQ180">
            <v>372208</v>
          </cell>
          <cell r="FV180">
            <v>372208</v>
          </cell>
          <cell r="FX180">
            <v>0</v>
          </cell>
          <cell r="FY180">
            <v>0</v>
          </cell>
          <cell r="FZ180">
            <v>0</v>
          </cell>
          <cell r="GA180">
            <v>0</v>
          </cell>
          <cell r="GD180">
            <v>4653973</v>
          </cell>
          <cell r="GL180">
            <v>372208</v>
          </cell>
          <cell r="GM180">
            <v>0</v>
          </cell>
          <cell r="GP180">
            <v>0</v>
          </cell>
          <cell r="GQ180">
            <v>0</v>
          </cell>
          <cell r="GS180">
            <v>1922491</v>
          </cell>
          <cell r="GT180">
            <v>-171397</v>
          </cell>
          <cell r="GU180">
            <v>0</v>
          </cell>
          <cell r="GV180">
            <v>0</v>
          </cell>
          <cell r="GW180">
            <v>626441</v>
          </cell>
          <cell r="GX180">
            <v>-68355</v>
          </cell>
          <cell r="GY180">
            <v>1245740</v>
          </cell>
          <cell r="GZ180">
            <v>-131046</v>
          </cell>
          <cell r="HA180">
            <v>0</v>
          </cell>
          <cell r="HB180">
            <v>0</v>
          </cell>
          <cell r="HD180">
            <v>0</v>
          </cell>
          <cell r="HF180">
            <v>0</v>
          </cell>
          <cell r="HI180">
            <v>2224843</v>
          </cell>
          <cell r="HJ180">
            <v>1970844</v>
          </cell>
        </row>
        <row r="181">
          <cell r="A181" t="str">
            <v>WE3001</v>
          </cell>
          <cell r="B181" t="str">
            <v>SB</v>
          </cell>
          <cell r="C181" t="str">
            <v>Crocker College Prep (N.O. College Prep)</v>
          </cell>
          <cell r="D181" t="str">
            <v>205595689-02</v>
          </cell>
          <cell r="E181">
            <v>4420861</v>
          </cell>
          <cell r="I181">
            <v>4420861</v>
          </cell>
          <cell r="J181">
            <v>4420861</v>
          </cell>
          <cell r="K181">
            <v>4420861</v>
          </cell>
          <cell r="L181">
            <v>4420861</v>
          </cell>
          <cell r="M181">
            <v>4420861</v>
          </cell>
          <cell r="N181">
            <v>4420861</v>
          </cell>
          <cell r="O181">
            <v>4950795</v>
          </cell>
          <cell r="P181">
            <v>4953193</v>
          </cell>
          <cell r="R181">
            <v>368405</v>
          </cell>
          <cell r="S181">
            <v>172283</v>
          </cell>
          <cell r="U181">
            <v>196122</v>
          </cell>
          <cell r="W181">
            <v>368405</v>
          </cell>
          <cell r="X181">
            <v>172283</v>
          </cell>
          <cell r="Z181">
            <v>196122</v>
          </cell>
          <cell r="AB181">
            <v>368406</v>
          </cell>
          <cell r="AC181">
            <v>172284</v>
          </cell>
          <cell r="AE181">
            <v>196122</v>
          </cell>
          <cell r="AG181">
            <v>368406</v>
          </cell>
          <cell r="AH181">
            <v>172284</v>
          </cell>
          <cell r="AJ181">
            <v>196122</v>
          </cell>
          <cell r="AL181">
            <v>368406</v>
          </cell>
          <cell r="AM181">
            <v>172284</v>
          </cell>
          <cell r="AO181">
            <v>196122</v>
          </cell>
          <cell r="AQ181">
            <v>368404</v>
          </cell>
          <cell r="AR181">
            <v>172283</v>
          </cell>
          <cell r="AT181">
            <v>196121</v>
          </cell>
          <cell r="AV181">
            <v>368404</v>
          </cell>
          <cell r="AW181">
            <v>172283</v>
          </cell>
          <cell r="AY181">
            <v>196121</v>
          </cell>
          <cell r="BA181">
            <v>545050</v>
          </cell>
          <cell r="BB181">
            <v>251274</v>
          </cell>
          <cell r="BD181">
            <v>293776</v>
          </cell>
          <cell r="BE181">
            <v>546249</v>
          </cell>
          <cell r="BF181">
            <v>252473</v>
          </cell>
          <cell r="BH181">
            <v>293776</v>
          </cell>
          <cell r="BI181">
            <v>0</v>
          </cell>
          <cell r="BM181">
            <v>0</v>
          </cell>
          <cell r="BQ181">
            <v>0</v>
          </cell>
          <cell r="BU181">
            <v>168709</v>
          </cell>
          <cell r="BX181">
            <v>31310</v>
          </cell>
          <cell r="BY181">
            <v>168386</v>
          </cell>
          <cell r="CA181">
            <v>368405</v>
          </cell>
          <cell r="CB181">
            <v>168723</v>
          </cell>
          <cell r="CE181">
            <v>69924</v>
          </cell>
          <cell r="CF181">
            <v>129758</v>
          </cell>
          <cell r="CH181">
            <v>368405</v>
          </cell>
          <cell r="CI181">
            <v>168724</v>
          </cell>
          <cell r="CJ181">
            <v>0</v>
          </cell>
          <cell r="CL181">
            <v>70242</v>
          </cell>
          <cell r="CM181">
            <v>129440</v>
          </cell>
          <cell r="CO181">
            <v>368406</v>
          </cell>
          <cell r="CP181">
            <v>168724</v>
          </cell>
          <cell r="CQ181">
            <v>-8935</v>
          </cell>
          <cell r="CS181">
            <v>70242</v>
          </cell>
          <cell r="CT181">
            <v>129440</v>
          </cell>
          <cell r="CV181">
            <v>359471</v>
          </cell>
          <cell r="CW181">
            <v>168724</v>
          </cell>
          <cell r="CZ181">
            <v>70067</v>
          </cell>
          <cell r="DA181">
            <v>129615</v>
          </cell>
          <cell r="DC181">
            <v>368406</v>
          </cell>
          <cell r="DD181">
            <v>168724</v>
          </cell>
          <cell r="DE181">
            <v>-8935</v>
          </cell>
          <cell r="DG181">
            <v>70067</v>
          </cell>
          <cell r="DH181">
            <v>129615</v>
          </cell>
          <cell r="DJ181">
            <v>359471</v>
          </cell>
          <cell r="DK181">
            <v>168608</v>
          </cell>
          <cell r="DN181">
            <v>72306</v>
          </cell>
          <cell r="DO181">
            <v>127490</v>
          </cell>
          <cell r="DS181">
            <v>368404</v>
          </cell>
          <cell r="DT181">
            <v>168608</v>
          </cell>
          <cell r="DU181">
            <v>0</v>
          </cell>
          <cell r="DW181">
            <v>72306</v>
          </cell>
          <cell r="DX181">
            <v>127490</v>
          </cell>
          <cell r="EA181">
            <v>368404</v>
          </cell>
          <cell r="EB181">
            <v>168608</v>
          </cell>
          <cell r="EC181">
            <v>-11931</v>
          </cell>
          <cell r="EE181">
            <v>72438</v>
          </cell>
          <cell r="EF181">
            <v>127358</v>
          </cell>
          <cell r="EI181">
            <v>356473</v>
          </cell>
          <cell r="EJ181">
            <v>220269</v>
          </cell>
          <cell r="EK181">
            <v>-282</v>
          </cell>
          <cell r="EM181">
            <v>121043</v>
          </cell>
          <cell r="EN181">
            <v>203738</v>
          </cell>
          <cell r="EQ181">
            <v>544768</v>
          </cell>
          <cell r="ER181">
            <v>204215</v>
          </cell>
          <cell r="ES181">
            <v>-1410</v>
          </cell>
          <cell r="EU181">
            <v>126642</v>
          </cell>
          <cell r="EV181">
            <v>215392</v>
          </cell>
          <cell r="EY181">
            <v>544839</v>
          </cell>
          <cell r="FH181">
            <v>0</v>
          </cell>
          <cell r="FI181">
            <v>1942636</v>
          </cell>
          <cell r="FJ181">
            <v>0</v>
          </cell>
          <cell r="FK181">
            <v>846587</v>
          </cell>
          <cell r="FL181">
            <v>1617722</v>
          </cell>
          <cell r="FM181">
            <v>0</v>
          </cell>
          <cell r="FN181">
            <v>4406945</v>
          </cell>
          <cell r="FO181">
            <v>-31493</v>
          </cell>
          <cell r="FP181">
            <v>4375452</v>
          </cell>
          <cell r="FQ181">
            <v>546248</v>
          </cell>
          <cell r="FV181">
            <v>546248</v>
          </cell>
          <cell r="FX181">
            <v>0</v>
          </cell>
          <cell r="FY181">
            <v>0</v>
          </cell>
          <cell r="FZ181">
            <v>0</v>
          </cell>
          <cell r="GA181">
            <v>0</v>
          </cell>
          <cell r="GD181">
            <v>4420861</v>
          </cell>
          <cell r="GL181">
            <v>546249</v>
          </cell>
          <cell r="GM181">
            <v>-1</v>
          </cell>
          <cell r="GP181">
            <v>0</v>
          </cell>
          <cell r="GQ181">
            <v>0</v>
          </cell>
          <cell r="GS181">
            <v>1708338</v>
          </cell>
          <cell r="GT181">
            <v>-202805</v>
          </cell>
          <cell r="GU181">
            <v>0</v>
          </cell>
          <cell r="GV181">
            <v>0</v>
          </cell>
          <cell r="GW181">
            <v>719945</v>
          </cell>
          <cell r="GX181">
            <v>-126642</v>
          </cell>
          <cell r="GY181">
            <v>1402330</v>
          </cell>
          <cell r="GZ181">
            <v>-215392</v>
          </cell>
          <cell r="HA181">
            <v>0</v>
          </cell>
          <cell r="HB181">
            <v>0</v>
          </cell>
          <cell r="HD181">
            <v>0</v>
          </cell>
          <cell r="HF181">
            <v>0</v>
          </cell>
          <cell r="HI181">
            <v>2054298</v>
          </cell>
          <cell r="HJ181">
            <v>2352647</v>
          </cell>
        </row>
        <row r="182">
          <cell r="A182" t="str">
            <v>WI1001</v>
          </cell>
          <cell r="B182" t="str">
            <v>7B</v>
          </cell>
          <cell r="C182" t="str">
            <v>Akili Academy of N.O. (Crescent City Schools)</v>
          </cell>
          <cell r="D182" t="str">
            <v>272811737-01</v>
          </cell>
          <cell r="E182">
            <v>5207623</v>
          </cell>
          <cell r="I182">
            <v>5207623</v>
          </cell>
          <cell r="J182">
            <v>5207623</v>
          </cell>
          <cell r="K182">
            <v>5207623</v>
          </cell>
          <cell r="L182">
            <v>5207623</v>
          </cell>
          <cell r="M182">
            <v>5207623</v>
          </cell>
          <cell r="N182">
            <v>5207623</v>
          </cell>
          <cell r="O182">
            <v>5407254</v>
          </cell>
          <cell r="P182">
            <v>5402252</v>
          </cell>
          <cell r="R182">
            <v>433969</v>
          </cell>
          <cell r="S182">
            <v>199485</v>
          </cell>
          <cell r="U182">
            <v>234484</v>
          </cell>
          <cell r="W182">
            <v>433969</v>
          </cell>
          <cell r="X182">
            <v>199485</v>
          </cell>
          <cell r="Z182">
            <v>234484</v>
          </cell>
          <cell r="AB182">
            <v>433969</v>
          </cell>
          <cell r="AC182">
            <v>199485</v>
          </cell>
          <cell r="AE182">
            <v>234484</v>
          </cell>
          <cell r="AG182">
            <v>433969</v>
          </cell>
          <cell r="AH182">
            <v>199485</v>
          </cell>
          <cell r="AJ182">
            <v>234484</v>
          </cell>
          <cell r="AL182">
            <v>433969</v>
          </cell>
          <cell r="AM182">
            <v>199485</v>
          </cell>
          <cell r="AO182">
            <v>234484</v>
          </cell>
          <cell r="AQ182">
            <v>433968</v>
          </cell>
          <cell r="AR182">
            <v>199484</v>
          </cell>
          <cell r="AT182">
            <v>234484</v>
          </cell>
          <cell r="AV182">
            <v>433968</v>
          </cell>
          <cell r="AW182">
            <v>199484</v>
          </cell>
          <cell r="AY182">
            <v>234484</v>
          </cell>
          <cell r="BA182">
            <v>500512</v>
          </cell>
          <cell r="BB182">
            <v>250461</v>
          </cell>
          <cell r="BD182">
            <v>250051</v>
          </cell>
          <cell r="BE182">
            <v>498011</v>
          </cell>
          <cell r="BF182">
            <v>247960</v>
          </cell>
          <cell r="BH182">
            <v>250051</v>
          </cell>
          <cell r="BI182">
            <v>0</v>
          </cell>
          <cell r="BM182">
            <v>0</v>
          </cell>
          <cell r="BQ182">
            <v>0</v>
          </cell>
          <cell r="BU182">
            <v>195347</v>
          </cell>
          <cell r="BX182">
            <v>37435</v>
          </cell>
          <cell r="BY182">
            <v>201187</v>
          </cell>
          <cell r="CA182">
            <v>433969</v>
          </cell>
          <cell r="CB182">
            <v>195363</v>
          </cell>
          <cell r="CE182">
            <v>83601</v>
          </cell>
          <cell r="CF182">
            <v>155005</v>
          </cell>
          <cell r="CH182">
            <v>433969</v>
          </cell>
          <cell r="CI182">
            <v>195363</v>
          </cell>
          <cell r="CJ182">
            <v>0</v>
          </cell>
          <cell r="CL182">
            <v>83981</v>
          </cell>
          <cell r="CM182">
            <v>154625</v>
          </cell>
          <cell r="CO182">
            <v>433969</v>
          </cell>
          <cell r="CP182">
            <v>195363</v>
          </cell>
          <cell r="CQ182">
            <v>-9921</v>
          </cell>
          <cell r="CS182">
            <v>83981</v>
          </cell>
          <cell r="CT182">
            <v>154625</v>
          </cell>
          <cell r="CV182">
            <v>424048</v>
          </cell>
          <cell r="CW182">
            <v>195363</v>
          </cell>
          <cell r="CZ182">
            <v>83773</v>
          </cell>
          <cell r="DA182">
            <v>154833</v>
          </cell>
          <cell r="DC182">
            <v>433969</v>
          </cell>
          <cell r="DD182">
            <v>195363</v>
          </cell>
          <cell r="DE182">
            <v>-9921</v>
          </cell>
          <cell r="DG182">
            <v>83773</v>
          </cell>
          <cell r="DH182">
            <v>154833</v>
          </cell>
          <cell r="DJ182">
            <v>424048</v>
          </cell>
          <cell r="DK182">
            <v>195229</v>
          </cell>
          <cell r="DN182">
            <v>86449</v>
          </cell>
          <cell r="DO182">
            <v>152290</v>
          </cell>
          <cell r="DS182">
            <v>433968</v>
          </cell>
          <cell r="DT182">
            <v>195229</v>
          </cell>
          <cell r="DU182">
            <v>0</v>
          </cell>
          <cell r="DW182">
            <v>86449</v>
          </cell>
          <cell r="DX182">
            <v>152290</v>
          </cell>
          <cell r="EA182">
            <v>433968</v>
          </cell>
          <cell r="EB182">
            <v>195229</v>
          </cell>
          <cell r="EC182">
            <v>-10907</v>
          </cell>
          <cell r="EE182">
            <v>86607</v>
          </cell>
          <cell r="EF182">
            <v>152132</v>
          </cell>
          <cell r="EI182">
            <v>423061</v>
          </cell>
          <cell r="EJ182">
            <v>219556</v>
          </cell>
          <cell r="EK182">
            <v>0</v>
          </cell>
          <cell r="EM182">
            <v>103027</v>
          </cell>
          <cell r="EN182">
            <v>177929</v>
          </cell>
          <cell r="EQ182">
            <v>500512</v>
          </cell>
          <cell r="ER182">
            <v>200564</v>
          </cell>
          <cell r="ES182">
            <v>0</v>
          </cell>
          <cell r="EU182">
            <v>107793</v>
          </cell>
          <cell r="EV182">
            <v>189654</v>
          </cell>
          <cell r="EY182">
            <v>498011</v>
          </cell>
          <cell r="FH182">
            <v>0</v>
          </cell>
          <cell r="FI182">
            <v>2177969</v>
          </cell>
          <cell r="FJ182">
            <v>0</v>
          </cell>
          <cell r="FK182">
            <v>926869</v>
          </cell>
          <cell r="FL182">
            <v>1799403</v>
          </cell>
          <cell r="FM182">
            <v>0</v>
          </cell>
          <cell r="FN182">
            <v>4904241</v>
          </cell>
          <cell r="FO182">
            <v>-30749</v>
          </cell>
          <cell r="FP182">
            <v>4873492</v>
          </cell>
          <cell r="FQ182">
            <v>498011</v>
          </cell>
          <cell r="FV182">
            <v>498011</v>
          </cell>
          <cell r="FX182">
            <v>0</v>
          </cell>
          <cell r="FY182">
            <v>0</v>
          </cell>
          <cell r="FZ182">
            <v>0</v>
          </cell>
          <cell r="GA182">
            <v>0</v>
          </cell>
          <cell r="GD182">
            <v>5207623</v>
          </cell>
          <cell r="GL182">
            <v>498011</v>
          </cell>
          <cell r="GM182">
            <v>0</v>
          </cell>
          <cell r="GP182">
            <v>0</v>
          </cell>
          <cell r="GQ182">
            <v>0</v>
          </cell>
          <cell r="GS182">
            <v>1946656</v>
          </cell>
          <cell r="GT182">
            <v>-200564</v>
          </cell>
          <cell r="GU182">
            <v>0</v>
          </cell>
          <cell r="GV182">
            <v>0</v>
          </cell>
          <cell r="GW182">
            <v>819076</v>
          </cell>
          <cell r="GX182">
            <v>-107793</v>
          </cell>
          <cell r="GY182">
            <v>1609749</v>
          </cell>
          <cell r="GZ182">
            <v>-189654</v>
          </cell>
          <cell r="HA182">
            <v>0</v>
          </cell>
          <cell r="HB182">
            <v>0</v>
          </cell>
          <cell r="HD182">
            <v>0</v>
          </cell>
          <cell r="HF182">
            <v>0</v>
          </cell>
          <cell r="HI182">
            <v>2293783</v>
          </cell>
          <cell r="HJ182">
            <v>2610458</v>
          </cell>
        </row>
        <row r="183">
          <cell r="A183" t="str">
            <v>WJ1001</v>
          </cell>
          <cell r="B183" t="str">
            <v>1M</v>
          </cell>
          <cell r="C183" t="str">
            <v>Sci Academy (Collegiate Academies)</v>
          </cell>
          <cell r="D183" t="str">
            <v>800601507-00</v>
          </cell>
          <cell r="E183">
            <v>5434653</v>
          </cell>
          <cell r="I183">
            <v>5434653</v>
          </cell>
          <cell r="J183">
            <v>5434653</v>
          </cell>
          <cell r="K183">
            <v>5434653</v>
          </cell>
          <cell r="L183">
            <v>5434653</v>
          </cell>
          <cell r="M183">
            <v>5434653</v>
          </cell>
          <cell r="N183">
            <v>5434653</v>
          </cell>
          <cell r="O183">
            <v>6128276</v>
          </cell>
          <cell r="P183">
            <v>6164194</v>
          </cell>
          <cell r="R183">
            <v>452888</v>
          </cell>
          <cell r="S183">
            <v>240976</v>
          </cell>
          <cell r="U183">
            <v>211912</v>
          </cell>
          <cell r="W183">
            <v>452888</v>
          </cell>
          <cell r="X183">
            <v>240976</v>
          </cell>
          <cell r="Z183">
            <v>211912</v>
          </cell>
          <cell r="AB183">
            <v>452888</v>
          </cell>
          <cell r="AC183">
            <v>240976</v>
          </cell>
          <cell r="AE183">
            <v>211912</v>
          </cell>
          <cell r="AG183">
            <v>452888</v>
          </cell>
          <cell r="AH183">
            <v>240976</v>
          </cell>
          <cell r="AJ183">
            <v>211912</v>
          </cell>
          <cell r="AL183">
            <v>452888</v>
          </cell>
          <cell r="AM183">
            <v>240976</v>
          </cell>
          <cell r="AO183">
            <v>211912</v>
          </cell>
          <cell r="AQ183">
            <v>452888</v>
          </cell>
          <cell r="AR183">
            <v>240976</v>
          </cell>
          <cell r="AT183">
            <v>211912</v>
          </cell>
          <cell r="AV183">
            <v>452888</v>
          </cell>
          <cell r="AW183">
            <v>240976</v>
          </cell>
          <cell r="AY183">
            <v>211912</v>
          </cell>
          <cell r="BA183">
            <v>684094</v>
          </cell>
          <cell r="BB183">
            <v>360946</v>
          </cell>
          <cell r="BD183">
            <v>323148</v>
          </cell>
          <cell r="BE183">
            <v>702054</v>
          </cell>
          <cell r="BF183">
            <v>378906</v>
          </cell>
          <cell r="BH183">
            <v>323148</v>
          </cell>
          <cell r="BI183">
            <v>0</v>
          </cell>
          <cell r="BM183">
            <v>0</v>
          </cell>
          <cell r="BQ183">
            <v>0</v>
          </cell>
          <cell r="BU183">
            <v>235977</v>
          </cell>
          <cell r="BX183">
            <v>33831</v>
          </cell>
          <cell r="BY183">
            <v>183080</v>
          </cell>
          <cell r="CA183">
            <v>452888</v>
          </cell>
          <cell r="CB183">
            <v>235997</v>
          </cell>
          <cell r="CE183">
            <v>75553</v>
          </cell>
          <cell r="CF183">
            <v>141338</v>
          </cell>
          <cell r="CH183">
            <v>452888</v>
          </cell>
          <cell r="CI183">
            <v>235996</v>
          </cell>
          <cell r="CJ183">
            <v>-6642</v>
          </cell>
          <cell r="CL183">
            <v>75897</v>
          </cell>
          <cell r="CM183">
            <v>140995</v>
          </cell>
          <cell r="CO183">
            <v>446246</v>
          </cell>
          <cell r="CP183">
            <v>235996</v>
          </cell>
          <cell r="CQ183">
            <v>-9008</v>
          </cell>
          <cell r="CS183">
            <v>75897</v>
          </cell>
          <cell r="CT183">
            <v>140995</v>
          </cell>
          <cell r="CV183">
            <v>443880</v>
          </cell>
          <cell r="CW183">
            <v>235996</v>
          </cell>
          <cell r="CZ183">
            <v>75708</v>
          </cell>
          <cell r="DA183">
            <v>141184</v>
          </cell>
          <cell r="DC183">
            <v>452888</v>
          </cell>
          <cell r="DD183">
            <v>235996</v>
          </cell>
          <cell r="DE183">
            <v>-17905</v>
          </cell>
          <cell r="DG183">
            <v>75708</v>
          </cell>
          <cell r="DH183">
            <v>141184</v>
          </cell>
          <cell r="DJ183">
            <v>434983</v>
          </cell>
          <cell r="DK183">
            <v>235836</v>
          </cell>
          <cell r="DN183">
            <v>78127</v>
          </cell>
          <cell r="DO183">
            <v>138925</v>
          </cell>
          <cell r="DS183">
            <v>452888</v>
          </cell>
          <cell r="DT183">
            <v>235836</v>
          </cell>
          <cell r="DU183">
            <v>-5805</v>
          </cell>
          <cell r="DW183">
            <v>78127</v>
          </cell>
          <cell r="DX183">
            <v>138925</v>
          </cell>
          <cell r="EA183">
            <v>447083</v>
          </cell>
          <cell r="EB183">
            <v>235836</v>
          </cell>
          <cell r="EC183">
            <v>-20867</v>
          </cell>
          <cell r="EE183">
            <v>78270</v>
          </cell>
          <cell r="EF183">
            <v>138782</v>
          </cell>
          <cell r="EI183">
            <v>432021</v>
          </cell>
          <cell r="EJ183">
            <v>316408</v>
          </cell>
          <cell r="EK183">
            <v>0</v>
          </cell>
          <cell r="EM183">
            <v>133145</v>
          </cell>
          <cell r="EN183">
            <v>234541</v>
          </cell>
          <cell r="EQ183">
            <v>684094</v>
          </cell>
          <cell r="ER183">
            <v>306481</v>
          </cell>
          <cell r="ES183">
            <v>0</v>
          </cell>
          <cell r="EU183">
            <v>139303</v>
          </cell>
          <cell r="EV183">
            <v>256270</v>
          </cell>
          <cell r="EY183">
            <v>702054</v>
          </cell>
          <cell r="FH183">
            <v>0</v>
          </cell>
          <cell r="FI183">
            <v>2746355</v>
          </cell>
          <cell r="FJ183">
            <v>0</v>
          </cell>
          <cell r="FK183">
            <v>919566</v>
          </cell>
          <cell r="FL183">
            <v>1796219</v>
          </cell>
          <cell r="FM183">
            <v>0</v>
          </cell>
          <cell r="FN183">
            <v>5462140</v>
          </cell>
          <cell r="FO183">
            <v>-60227</v>
          </cell>
          <cell r="FP183">
            <v>5401913</v>
          </cell>
          <cell r="FQ183">
            <v>702054</v>
          </cell>
          <cell r="FV183">
            <v>702054</v>
          </cell>
          <cell r="FX183">
            <v>0</v>
          </cell>
          <cell r="FY183">
            <v>0</v>
          </cell>
          <cell r="FZ183">
            <v>0</v>
          </cell>
          <cell r="GA183">
            <v>0</v>
          </cell>
          <cell r="GD183">
            <v>5434653</v>
          </cell>
          <cell r="GL183">
            <v>702054</v>
          </cell>
          <cell r="GM183">
            <v>0</v>
          </cell>
          <cell r="GP183">
            <v>0</v>
          </cell>
          <cell r="GQ183">
            <v>0</v>
          </cell>
          <cell r="GS183">
            <v>2379647</v>
          </cell>
          <cell r="GT183">
            <v>-306481</v>
          </cell>
          <cell r="GU183">
            <v>0</v>
          </cell>
          <cell r="GV183">
            <v>0</v>
          </cell>
          <cell r="GW183">
            <v>780263</v>
          </cell>
          <cell r="GX183">
            <v>-139303</v>
          </cell>
          <cell r="GY183">
            <v>1539949</v>
          </cell>
          <cell r="GZ183">
            <v>-256270</v>
          </cell>
          <cell r="HA183">
            <v>0</v>
          </cell>
          <cell r="HB183">
            <v>0</v>
          </cell>
          <cell r="HD183">
            <v>0</v>
          </cell>
          <cell r="HF183">
            <v>0</v>
          </cell>
          <cell r="HI183">
            <v>2908636</v>
          </cell>
          <cell r="HJ183">
            <v>2553504</v>
          </cell>
        </row>
        <row r="184">
          <cell r="A184" t="str">
            <v>WJ2001</v>
          </cell>
          <cell r="B184" t="str">
            <v>C2</v>
          </cell>
          <cell r="C184" t="str">
            <v>G.W. Carver Collegiate Acdmy (Collegiate Academies)</v>
          </cell>
          <cell r="D184" t="str">
            <v>800601507-01</v>
          </cell>
          <cell r="E184">
            <v>8364126</v>
          </cell>
          <cell r="I184">
            <v>8364126</v>
          </cell>
          <cell r="J184">
            <v>8364126</v>
          </cell>
          <cell r="K184">
            <v>8364126</v>
          </cell>
          <cell r="L184">
            <v>8364126</v>
          </cell>
          <cell r="M184">
            <v>8364126</v>
          </cell>
          <cell r="N184">
            <v>8364126</v>
          </cell>
          <cell r="O184">
            <v>7955530</v>
          </cell>
          <cell r="P184">
            <v>8080233</v>
          </cell>
          <cell r="R184">
            <v>697010</v>
          </cell>
          <cell r="S184">
            <v>350226</v>
          </cell>
          <cell r="U184">
            <v>346784</v>
          </cell>
          <cell r="W184">
            <v>697010</v>
          </cell>
          <cell r="X184">
            <v>350226</v>
          </cell>
          <cell r="Z184">
            <v>346784</v>
          </cell>
          <cell r="AB184">
            <v>697010</v>
          </cell>
          <cell r="AC184">
            <v>350226</v>
          </cell>
          <cell r="AE184">
            <v>346784</v>
          </cell>
          <cell r="AG184">
            <v>697010</v>
          </cell>
          <cell r="AH184">
            <v>350226</v>
          </cell>
          <cell r="AJ184">
            <v>346784</v>
          </cell>
          <cell r="AL184">
            <v>697010</v>
          </cell>
          <cell r="AM184">
            <v>350226</v>
          </cell>
          <cell r="AO184">
            <v>346784</v>
          </cell>
          <cell r="AQ184">
            <v>697011</v>
          </cell>
          <cell r="AR184">
            <v>350227</v>
          </cell>
          <cell r="AT184">
            <v>346784</v>
          </cell>
          <cell r="AV184">
            <v>697011</v>
          </cell>
          <cell r="AW184">
            <v>350227</v>
          </cell>
          <cell r="AY184">
            <v>346784</v>
          </cell>
          <cell r="BA184">
            <v>560812</v>
          </cell>
          <cell r="BB184">
            <v>292510</v>
          </cell>
          <cell r="BD184">
            <v>268302</v>
          </cell>
          <cell r="BE184">
            <v>623164</v>
          </cell>
          <cell r="BF184">
            <v>354862</v>
          </cell>
          <cell r="BH184">
            <v>268302</v>
          </cell>
          <cell r="BI184">
            <v>0</v>
          </cell>
          <cell r="BM184">
            <v>0</v>
          </cell>
          <cell r="BQ184">
            <v>0</v>
          </cell>
          <cell r="BU184">
            <v>342960</v>
          </cell>
          <cell r="BX184">
            <v>55363</v>
          </cell>
          <cell r="BY184">
            <v>298687</v>
          </cell>
          <cell r="CA184">
            <v>697010</v>
          </cell>
          <cell r="CB184">
            <v>342990</v>
          </cell>
          <cell r="CE184">
            <v>123639</v>
          </cell>
          <cell r="CF184">
            <v>230381</v>
          </cell>
          <cell r="CH184">
            <v>697010</v>
          </cell>
          <cell r="CI184">
            <v>342989</v>
          </cell>
          <cell r="CJ184">
            <v>-10859</v>
          </cell>
          <cell r="CL184">
            <v>124201</v>
          </cell>
          <cell r="CM184">
            <v>229820</v>
          </cell>
          <cell r="CO184">
            <v>686151</v>
          </cell>
          <cell r="CP184">
            <v>342989</v>
          </cell>
          <cell r="CQ184">
            <v>-17084</v>
          </cell>
          <cell r="CS184">
            <v>124201</v>
          </cell>
          <cell r="CT184">
            <v>229820</v>
          </cell>
          <cell r="CV184">
            <v>679926</v>
          </cell>
          <cell r="CW184">
            <v>342989</v>
          </cell>
          <cell r="CZ184">
            <v>123893</v>
          </cell>
          <cell r="DA184">
            <v>230128</v>
          </cell>
          <cell r="DC184">
            <v>697010</v>
          </cell>
          <cell r="DD184">
            <v>342989</v>
          </cell>
          <cell r="DE184">
            <v>-27943</v>
          </cell>
          <cell r="DG184">
            <v>123893</v>
          </cell>
          <cell r="DH184">
            <v>230128</v>
          </cell>
          <cell r="DJ184">
            <v>669067</v>
          </cell>
          <cell r="DK184">
            <v>342757</v>
          </cell>
          <cell r="DN184">
            <v>127852</v>
          </cell>
          <cell r="DO184">
            <v>226402</v>
          </cell>
          <cell r="DS184">
            <v>697011</v>
          </cell>
          <cell r="DT184">
            <v>342757</v>
          </cell>
          <cell r="DU184">
            <v>0</v>
          </cell>
          <cell r="DW184">
            <v>127852</v>
          </cell>
          <cell r="DX184">
            <v>226402</v>
          </cell>
          <cell r="EA184">
            <v>697011</v>
          </cell>
          <cell r="EB184">
            <v>342757</v>
          </cell>
          <cell r="EC184">
            <v>-23856</v>
          </cell>
          <cell r="EE184">
            <v>128086</v>
          </cell>
          <cell r="EF184">
            <v>226168</v>
          </cell>
          <cell r="EI184">
            <v>673155</v>
          </cell>
          <cell r="EJ184">
            <v>256416</v>
          </cell>
          <cell r="EK184">
            <v>-2250</v>
          </cell>
          <cell r="EM184">
            <v>110547</v>
          </cell>
          <cell r="EN184">
            <v>193849</v>
          </cell>
          <cell r="EQ184">
            <v>558562</v>
          </cell>
          <cell r="ER184">
            <v>287033</v>
          </cell>
          <cell r="ES184">
            <v>-1446</v>
          </cell>
          <cell r="EU184">
            <v>115660</v>
          </cell>
          <cell r="EV184">
            <v>220471</v>
          </cell>
          <cell r="EY184">
            <v>621718</v>
          </cell>
          <cell r="FH184">
            <v>0</v>
          </cell>
          <cell r="FI184">
            <v>3629626</v>
          </cell>
          <cell r="FJ184">
            <v>0</v>
          </cell>
          <cell r="FK184">
            <v>1285187</v>
          </cell>
          <cell r="FL184">
            <v>2542256</v>
          </cell>
          <cell r="FM184">
            <v>0</v>
          </cell>
          <cell r="FN184">
            <v>7457069</v>
          </cell>
          <cell r="FO184">
            <v>-83438</v>
          </cell>
          <cell r="FP184">
            <v>7373631</v>
          </cell>
          <cell r="FQ184">
            <v>623164</v>
          </cell>
          <cell r="FV184">
            <v>623164</v>
          </cell>
          <cell r="FX184">
            <v>0</v>
          </cell>
          <cell r="FY184">
            <v>0</v>
          </cell>
          <cell r="FZ184">
            <v>0</v>
          </cell>
          <cell r="GA184">
            <v>0</v>
          </cell>
          <cell r="GD184">
            <v>8364126</v>
          </cell>
          <cell r="GL184">
            <v>623164</v>
          </cell>
          <cell r="GM184">
            <v>0</v>
          </cell>
          <cell r="GP184">
            <v>0</v>
          </cell>
          <cell r="GQ184">
            <v>0</v>
          </cell>
          <cell r="GS184">
            <v>3260601</v>
          </cell>
          <cell r="GT184">
            <v>-285587</v>
          </cell>
          <cell r="GU184">
            <v>0</v>
          </cell>
          <cell r="GV184">
            <v>0</v>
          </cell>
          <cell r="GW184">
            <v>1169527</v>
          </cell>
          <cell r="GX184">
            <v>-115660</v>
          </cell>
          <cell r="GY184">
            <v>2321785</v>
          </cell>
          <cell r="GZ184">
            <v>-220471</v>
          </cell>
          <cell r="HA184">
            <v>0</v>
          </cell>
          <cell r="HB184">
            <v>0</v>
          </cell>
          <cell r="HD184">
            <v>0</v>
          </cell>
          <cell r="HF184">
            <v>0</v>
          </cell>
          <cell r="HI184">
            <v>3799409</v>
          </cell>
          <cell r="HJ184">
            <v>3657660</v>
          </cell>
        </row>
        <row r="185">
          <cell r="A185" t="str">
            <v>WL1001</v>
          </cell>
          <cell r="B185" t="str">
            <v>J8</v>
          </cell>
          <cell r="C185" t="str">
            <v>KIPP Central City Primary (KIPP N.O.)</v>
          </cell>
          <cell r="D185" t="str">
            <v>202277213-04</v>
          </cell>
          <cell r="E185">
            <v>4406778</v>
          </cell>
          <cell r="I185">
            <v>4406778</v>
          </cell>
          <cell r="J185">
            <v>4406778</v>
          </cell>
          <cell r="K185">
            <v>4406778</v>
          </cell>
          <cell r="L185">
            <v>4406778</v>
          </cell>
          <cell r="M185">
            <v>4406778</v>
          </cell>
          <cell r="N185">
            <v>4406778</v>
          </cell>
          <cell r="O185">
            <v>4335588</v>
          </cell>
          <cell r="P185">
            <v>4326331</v>
          </cell>
          <cell r="R185">
            <v>367231</v>
          </cell>
          <cell r="S185">
            <v>153826</v>
          </cell>
          <cell r="U185">
            <v>213405</v>
          </cell>
          <cell r="W185">
            <v>367231</v>
          </cell>
          <cell r="X185">
            <v>153826</v>
          </cell>
          <cell r="Z185">
            <v>213405</v>
          </cell>
          <cell r="AB185">
            <v>367231</v>
          </cell>
          <cell r="AC185">
            <v>153826</v>
          </cell>
          <cell r="AE185">
            <v>213405</v>
          </cell>
          <cell r="AG185">
            <v>367231</v>
          </cell>
          <cell r="AH185">
            <v>153826</v>
          </cell>
          <cell r="AJ185">
            <v>213405</v>
          </cell>
          <cell r="AL185">
            <v>367231</v>
          </cell>
          <cell r="AM185">
            <v>153826</v>
          </cell>
          <cell r="AO185">
            <v>213405</v>
          </cell>
          <cell r="AQ185">
            <v>367232</v>
          </cell>
          <cell r="AR185">
            <v>153827</v>
          </cell>
          <cell r="AT185">
            <v>213405</v>
          </cell>
          <cell r="AV185">
            <v>367232</v>
          </cell>
          <cell r="AW185">
            <v>153827</v>
          </cell>
          <cell r="AY185">
            <v>213405</v>
          </cell>
          <cell r="BA185">
            <v>343502</v>
          </cell>
          <cell r="BB185">
            <v>130645</v>
          </cell>
          <cell r="BD185">
            <v>212857</v>
          </cell>
          <cell r="BE185">
            <v>338874</v>
          </cell>
          <cell r="BF185">
            <v>126017</v>
          </cell>
          <cell r="BH185">
            <v>212857</v>
          </cell>
          <cell r="BI185">
            <v>0</v>
          </cell>
          <cell r="BM185">
            <v>0</v>
          </cell>
          <cell r="BQ185">
            <v>0</v>
          </cell>
          <cell r="BU185">
            <v>150635</v>
          </cell>
          <cell r="BX185">
            <v>34069</v>
          </cell>
          <cell r="BY185">
            <v>182527</v>
          </cell>
          <cell r="CA185">
            <v>367231</v>
          </cell>
          <cell r="CB185">
            <v>150648</v>
          </cell>
          <cell r="CE185">
            <v>76085</v>
          </cell>
          <cell r="CF185">
            <v>140498</v>
          </cell>
          <cell r="CH185">
            <v>367231</v>
          </cell>
          <cell r="CI185">
            <v>150647</v>
          </cell>
          <cell r="CJ185">
            <v>0</v>
          </cell>
          <cell r="CL185">
            <v>76431</v>
          </cell>
          <cell r="CM185">
            <v>140153</v>
          </cell>
          <cell r="CO185">
            <v>367231</v>
          </cell>
          <cell r="CP185">
            <v>150647</v>
          </cell>
          <cell r="CQ185">
            <v>-9063</v>
          </cell>
          <cell r="CS185">
            <v>76431</v>
          </cell>
          <cell r="CT185">
            <v>140153</v>
          </cell>
          <cell r="CV185">
            <v>358168</v>
          </cell>
          <cell r="CW185">
            <v>150647</v>
          </cell>
          <cell r="CZ185">
            <v>76242</v>
          </cell>
          <cell r="DA185">
            <v>140342</v>
          </cell>
          <cell r="DC185">
            <v>367231</v>
          </cell>
          <cell r="DD185">
            <v>150647</v>
          </cell>
          <cell r="DE185">
            <v>-9063</v>
          </cell>
          <cell r="DG185">
            <v>76242</v>
          </cell>
          <cell r="DH185">
            <v>140342</v>
          </cell>
          <cell r="DJ185">
            <v>358168</v>
          </cell>
          <cell r="DK185">
            <v>150546</v>
          </cell>
          <cell r="DN185">
            <v>78678</v>
          </cell>
          <cell r="DO185">
            <v>138008</v>
          </cell>
          <cell r="DS185">
            <v>367232</v>
          </cell>
          <cell r="DT185">
            <v>150546</v>
          </cell>
          <cell r="DU185">
            <v>0</v>
          </cell>
          <cell r="DW185">
            <v>78678</v>
          </cell>
          <cell r="DX185">
            <v>138008</v>
          </cell>
          <cell r="EA185">
            <v>367232</v>
          </cell>
          <cell r="EB185">
            <v>150546</v>
          </cell>
          <cell r="EC185">
            <v>-9559</v>
          </cell>
          <cell r="EE185">
            <v>78822</v>
          </cell>
          <cell r="EF185">
            <v>137864</v>
          </cell>
          <cell r="EI185">
            <v>357673</v>
          </cell>
          <cell r="EJ185">
            <v>114524</v>
          </cell>
          <cell r="EK185">
            <v>0</v>
          </cell>
          <cell r="EM185">
            <v>87702</v>
          </cell>
          <cell r="EN185">
            <v>141276</v>
          </cell>
          <cell r="EQ185">
            <v>343502</v>
          </cell>
          <cell r="ER185">
            <v>101930</v>
          </cell>
          <cell r="ES185">
            <v>0</v>
          </cell>
          <cell r="EU185">
            <v>91759</v>
          </cell>
          <cell r="EV185">
            <v>145185</v>
          </cell>
          <cell r="EY185">
            <v>338874</v>
          </cell>
          <cell r="FH185">
            <v>0</v>
          </cell>
          <cell r="FI185">
            <v>1571963</v>
          </cell>
          <cell r="FJ185">
            <v>0</v>
          </cell>
          <cell r="FK185">
            <v>831139</v>
          </cell>
          <cell r="FL185">
            <v>1584356</v>
          </cell>
          <cell r="FM185">
            <v>0</v>
          </cell>
          <cell r="FN185">
            <v>3987458</v>
          </cell>
          <cell r="FO185">
            <v>-27685</v>
          </cell>
          <cell r="FP185">
            <v>3959773</v>
          </cell>
          <cell r="FQ185">
            <v>338873</v>
          </cell>
          <cell r="FV185">
            <v>338873</v>
          </cell>
          <cell r="FX185">
            <v>0</v>
          </cell>
          <cell r="FY185">
            <v>0</v>
          </cell>
          <cell r="FZ185">
            <v>0</v>
          </cell>
          <cell r="GA185">
            <v>0</v>
          </cell>
          <cell r="GD185">
            <v>4406778</v>
          </cell>
          <cell r="GL185">
            <v>338874</v>
          </cell>
          <cell r="GM185">
            <v>-1</v>
          </cell>
          <cell r="GP185">
            <v>0</v>
          </cell>
          <cell r="GQ185">
            <v>0</v>
          </cell>
          <cell r="GS185">
            <v>1442348</v>
          </cell>
          <cell r="GT185">
            <v>-101930</v>
          </cell>
          <cell r="GU185">
            <v>0</v>
          </cell>
          <cell r="GV185">
            <v>0</v>
          </cell>
          <cell r="GW185">
            <v>739380</v>
          </cell>
          <cell r="GX185">
            <v>-91759</v>
          </cell>
          <cell r="GY185">
            <v>1439171</v>
          </cell>
          <cell r="GZ185">
            <v>-145185</v>
          </cell>
          <cell r="HA185">
            <v>0</v>
          </cell>
          <cell r="HB185">
            <v>0</v>
          </cell>
          <cell r="HD185">
            <v>0</v>
          </cell>
          <cell r="HF185">
            <v>0</v>
          </cell>
          <cell r="HI185">
            <v>1641099</v>
          </cell>
          <cell r="HJ185">
            <v>2346359</v>
          </cell>
        </row>
        <row r="186">
          <cell r="A186" t="str">
            <v>WU1001</v>
          </cell>
          <cell r="B186" t="str">
            <v>4G</v>
          </cell>
          <cell r="C186" t="str">
            <v>Success Preparatory Academy (Success Prep)</v>
          </cell>
          <cell r="D186" t="str">
            <v>263202807-00</v>
          </cell>
          <cell r="E186">
            <v>4906436</v>
          </cell>
          <cell r="I186">
            <v>4906436</v>
          </cell>
          <cell r="J186">
            <v>4906436</v>
          </cell>
          <cell r="K186">
            <v>4906436</v>
          </cell>
          <cell r="L186">
            <v>4906436</v>
          </cell>
          <cell r="M186">
            <v>4906436</v>
          </cell>
          <cell r="N186">
            <v>4906436</v>
          </cell>
          <cell r="O186">
            <v>4663255</v>
          </cell>
          <cell r="P186">
            <v>4663344</v>
          </cell>
          <cell r="R186">
            <v>408870</v>
          </cell>
          <cell r="S186">
            <v>197231</v>
          </cell>
          <cell r="U186">
            <v>211639</v>
          </cell>
          <cell r="W186">
            <v>408870</v>
          </cell>
          <cell r="X186">
            <v>197231</v>
          </cell>
          <cell r="Z186">
            <v>211639</v>
          </cell>
          <cell r="AB186">
            <v>408870</v>
          </cell>
          <cell r="AC186">
            <v>197231</v>
          </cell>
          <cell r="AE186">
            <v>211639</v>
          </cell>
          <cell r="AG186">
            <v>408870</v>
          </cell>
          <cell r="AH186">
            <v>197231</v>
          </cell>
          <cell r="AJ186">
            <v>211639</v>
          </cell>
          <cell r="AL186">
            <v>408870</v>
          </cell>
          <cell r="AM186">
            <v>197231</v>
          </cell>
          <cell r="AO186">
            <v>211639</v>
          </cell>
          <cell r="AQ186">
            <v>408869</v>
          </cell>
          <cell r="AR186">
            <v>197230</v>
          </cell>
          <cell r="AT186">
            <v>211639</v>
          </cell>
          <cell r="AV186">
            <v>408869</v>
          </cell>
          <cell r="AW186">
            <v>197230</v>
          </cell>
          <cell r="AY186">
            <v>211639</v>
          </cell>
          <cell r="BA186">
            <v>327809</v>
          </cell>
          <cell r="BB186">
            <v>169143</v>
          </cell>
          <cell r="BD186">
            <v>158666</v>
          </cell>
          <cell r="BE186">
            <v>327854</v>
          </cell>
          <cell r="BF186">
            <v>169188</v>
          </cell>
          <cell r="BH186">
            <v>158666</v>
          </cell>
          <cell r="BI186">
            <v>0</v>
          </cell>
          <cell r="BM186">
            <v>0</v>
          </cell>
          <cell r="BQ186">
            <v>0</v>
          </cell>
          <cell r="BU186">
            <v>193139</v>
          </cell>
          <cell r="BX186">
            <v>33788</v>
          </cell>
          <cell r="BY186">
            <v>181943</v>
          </cell>
          <cell r="CA186">
            <v>408870</v>
          </cell>
          <cell r="CB186">
            <v>193156</v>
          </cell>
          <cell r="CE186">
            <v>75456</v>
          </cell>
          <cell r="CF186">
            <v>140258</v>
          </cell>
          <cell r="CH186">
            <v>408870</v>
          </cell>
          <cell r="CI186">
            <v>193155</v>
          </cell>
          <cell r="CJ186">
            <v>0</v>
          </cell>
          <cell r="CL186">
            <v>75799</v>
          </cell>
          <cell r="CM186">
            <v>139916</v>
          </cell>
          <cell r="CO186">
            <v>408870</v>
          </cell>
          <cell r="CP186">
            <v>193155</v>
          </cell>
          <cell r="CQ186">
            <v>-8971</v>
          </cell>
          <cell r="CS186">
            <v>75799</v>
          </cell>
          <cell r="CT186">
            <v>139916</v>
          </cell>
          <cell r="CV186">
            <v>399899</v>
          </cell>
          <cell r="CW186">
            <v>193155</v>
          </cell>
          <cell r="CZ186">
            <v>75611</v>
          </cell>
          <cell r="DA186">
            <v>140104</v>
          </cell>
          <cell r="DC186">
            <v>408870</v>
          </cell>
          <cell r="DD186">
            <v>193155</v>
          </cell>
          <cell r="DE186">
            <v>-8971</v>
          </cell>
          <cell r="DG186">
            <v>75611</v>
          </cell>
          <cell r="DH186">
            <v>140104</v>
          </cell>
          <cell r="DJ186">
            <v>399899</v>
          </cell>
          <cell r="DK186">
            <v>193023</v>
          </cell>
          <cell r="DN186">
            <v>78027</v>
          </cell>
          <cell r="DO186">
            <v>137819</v>
          </cell>
          <cell r="DS186">
            <v>408869</v>
          </cell>
          <cell r="DT186">
            <v>193023</v>
          </cell>
          <cell r="DU186">
            <v>0</v>
          </cell>
          <cell r="DW186">
            <v>78027</v>
          </cell>
          <cell r="DX186">
            <v>137819</v>
          </cell>
          <cell r="EA186">
            <v>408869</v>
          </cell>
          <cell r="EB186">
            <v>193023</v>
          </cell>
          <cell r="EC186">
            <v>-7967</v>
          </cell>
          <cell r="EE186">
            <v>78170</v>
          </cell>
          <cell r="EF186">
            <v>137676</v>
          </cell>
          <cell r="EI186">
            <v>400902</v>
          </cell>
          <cell r="EJ186">
            <v>148272</v>
          </cell>
          <cell r="EK186">
            <v>0</v>
          </cell>
          <cell r="EM186">
            <v>65374</v>
          </cell>
          <cell r="EN186">
            <v>114163</v>
          </cell>
          <cell r="EQ186">
            <v>327809</v>
          </cell>
          <cell r="ER186">
            <v>136849</v>
          </cell>
          <cell r="ES186">
            <v>0</v>
          </cell>
          <cell r="EU186">
            <v>68398</v>
          </cell>
          <cell r="EV186">
            <v>122607</v>
          </cell>
          <cell r="EY186">
            <v>327854</v>
          </cell>
          <cell r="FH186">
            <v>0</v>
          </cell>
          <cell r="FI186">
            <v>2023105</v>
          </cell>
          <cell r="FJ186">
            <v>0</v>
          </cell>
          <cell r="FK186">
            <v>780060</v>
          </cell>
          <cell r="FL186">
            <v>1532325</v>
          </cell>
          <cell r="FM186">
            <v>0</v>
          </cell>
          <cell r="FN186">
            <v>4335490</v>
          </cell>
          <cell r="FO186">
            <v>-25909</v>
          </cell>
          <cell r="FP186">
            <v>4309581</v>
          </cell>
          <cell r="FQ186">
            <v>327854</v>
          </cell>
          <cell r="FV186">
            <v>327854</v>
          </cell>
          <cell r="FX186">
            <v>0</v>
          </cell>
          <cell r="FY186">
            <v>0</v>
          </cell>
          <cell r="FZ186">
            <v>0</v>
          </cell>
          <cell r="GA186">
            <v>0</v>
          </cell>
          <cell r="GD186">
            <v>4906436</v>
          </cell>
          <cell r="GL186">
            <v>327854</v>
          </cell>
          <cell r="GM186">
            <v>0</v>
          </cell>
          <cell r="GP186">
            <v>0</v>
          </cell>
          <cell r="GQ186">
            <v>0</v>
          </cell>
          <cell r="GS186">
            <v>1860347</v>
          </cell>
          <cell r="GT186">
            <v>-136849</v>
          </cell>
          <cell r="GU186">
            <v>0</v>
          </cell>
          <cell r="GV186">
            <v>0</v>
          </cell>
          <cell r="GW186">
            <v>711662</v>
          </cell>
          <cell r="GX186">
            <v>-68398</v>
          </cell>
          <cell r="GY186">
            <v>1409718</v>
          </cell>
          <cell r="GZ186">
            <v>-122607</v>
          </cell>
          <cell r="HA186">
            <v>0</v>
          </cell>
          <cell r="HB186">
            <v>0</v>
          </cell>
          <cell r="HD186">
            <v>0</v>
          </cell>
          <cell r="HF186">
            <v>0</v>
          </cell>
          <cell r="HI186">
            <v>2113407</v>
          </cell>
          <cell r="HJ186">
            <v>2222083</v>
          </cell>
        </row>
        <row r="187">
          <cell r="A187" t="str">
            <v>WV1001</v>
          </cell>
          <cell r="B187" t="str">
            <v>4C</v>
          </cell>
          <cell r="C187" t="str">
            <v>Arise Academy (Arise Academy)</v>
          </cell>
          <cell r="D187" t="str">
            <v>263240588-00</v>
          </cell>
          <cell r="E187">
            <v>5083208</v>
          </cell>
          <cell r="I187">
            <v>5083208</v>
          </cell>
          <cell r="J187">
            <v>5083208</v>
          </cell>
          <cell r="K187">
            <v>5083208</v>
          </cell>
          <cell r="L187">
            <v>5083208</v>
          </cell>
          <cell r="M187">
            <v>5083208</v>
          </cell>
          <cell r="N187">
            <v>5083208</v>
          </cell>
          <cell r="O187">
            <v>5023744</v>
          </cell>
          <cell r="P187">
            <v>5014003</v>
          </cell>
          <cell r="R187">
            <v>423600</v>
          </cell>
          <cell r="S187">
            <v>180379</v>
          </cell>
          <cell r="U187">
            <v>243221</v>
          </cell>
          <cell r="W187">
            <v>423600</v>
          </cell>
          <cell r="X187">
            <v>180379</v>
          </cell>
          <cell r="Z187">
            <v>243221</v>
          </cell>
          <cell r="AB187">
            <v>423601</v>
          </cell>
          <cell r="AC187">
            <v>180380</v>
          </cell>
          <cell r="AE187">
            <v>243221</v>
          </cell>
          <cell r="AG187">
            <v>423601</v>
          </cell>
          <cell r="AH187">
            <v>180380</v>
          </cell>
          <cell r="AJ187">
            <v>243221</v>
          </cell>
          <cell r="AL187">
            <v>423601</v>
          </cell>
          <cell r="AM187">
            <v>180380</v>
          </cell>
          <cell r="AO187">
            <v>243221</v>
          </cell>
          <cell r="AQ187">
            <v>423601</v>
          </cell>
          <cell r="AR187">
            <v>180379</v>
          </cell>
          <cell r="AT187">
            <v>243222</v>
          </cell>
          <cell r="AV187">
            <v>423601</v>
          </cell>
          <cell r="AW187">
            <v>180379</v>
          </cell>
          <cell r="AY187">
            <v>243222</v>
          </cell>
          <cell r="BA187">
            <v>403779</v>
          </cell>
          <cell r="BB187">
            <v>160791</v>
          </cell>
          <cell r="BD187">
            <v>242988</v>
          </cell>
          <cell r="BE187">
            <v>398908</v>
          </cell>
          <cell r="BF187">
            <v>155920</v>
          </cell>
          <cell r="BH187">
            <v>242988</v>
          </cell>
          <cell r="BI187">
            <v>0</v>
          </cell>
          <cell r="BM187">
            <v>0</v>
          </cell>
          <cell r="BQ187">
            <v>0</v>
          </cell>
          <cell r="BU187">
            <v>176637</v>
          </cell>
          <cell r="BX187">
            <v>38830</v>
          </cell>
          <cell r="BY187">
            <v>208133</v>
          </cell>
          <cell r="CA187">
            <v>423600</v>
          </cell>
          <cell r="CB187">
            <v>176652</v>
          </cell>
          <cell r="CE187">
            <v>86716</v>
          </cell>
          <cell r="CF187">
            <v>160232</v>
          </cell>
          <cell r="CH187">
            <v>423600</v>
          </cell>
          <cell r="CI187">
            <v>176653</v>
          </cell>
          <cell r="CJ187">
            <v>-5700</v>
          </cell>
          <cell r="CL187">
            <v>87110</v>
          </cell>
          <cell r="CM187">
            <v>159838</v>
          </cell>
          <cell r="CO187">
            <v>417901</v>
          </cell>
          <cell r="CP187">
            <v>176653</v>
          </cell>
          <cell r="CQ187">
            <v>-8935</v>
          </cell>
          <cell r="CS187">
            <v>87110</v>
          </cell>
          <cell r="CT187">
            <v>159838</v>
          </cell>
          <cell r="CV187">
            <v>414666</v>
          </cell>
          <cell r="CW187">
            <v>176653</v>
          </cell>
          <cell r="CZ187">
            <v>86894</v>
          </cell>
          <cell r="DA187">
            <v>160054</v>
          </cell>
          <cell r="DC187">
            <v>423601</v>
          </cell>
          <cell r="DD187">
            <v>176653</v>
          </cell>
          <cell r="DE187">
            <v>-14635</v>
          </cell>
          <cell r="DG187">
            <v>86894</v>
          </cell>
          <cell r="DH187">
            <v>160054</v>
          </cell>
          <cell r="DJ187">
            <v>408966</v>
          </cell>
          <cell r="DK187">
            <v>176532</v>
          </cell>
          <cell r="DN187">
            <v>89671</v>
          </cell>
          <cell r="DO187">
            <v>157398</v>
          </cell>
          <cell r="DS187">
            <v>423601</v>
          </cell>
          <cell r="DT187">
            <v>176532</v>
          </cell>
          <cell r="DU187">
            <v>-94</v>
          </cell>
          <cell r="DW187">
            <v>89671</v>
          </cell>
          <cell r="DX187">
            <v>157398</v>
          </cell>
          <cell r="EA187">
            <v>423507</v>
          </cell>
          <cell r="EB187">
            <v>176532</v>
          </cell>
          <cell r="EC187">
            <v>-17851</v>
          </cell>
          <cell r="EE187">
            <v>89835</v>
          </cell>
          <cell r="EF187">
            <v>157234</v>
          </cell>
          <cell r="EI187">
            <v>405750</v>
          </cell>
          <cell r="EJ187">
            <v>140951</v>
          </cell>
          <cell r="EK187">
            <v>-3760</v>
          </cell>
          <cell r="EM187">
            <v>100117</v>
          </cell>
          <cell r="EN187">
            <v>162711</v>
          </cell>
          <cell r="EQ187">
            <v>400019</v>
          </cell>
          <cell r="ER187">
            <v>126117</v>
          </cell>
          <cell r="ES187">
            <v>-2820</v>
          </cell>
          <cell r="EU187">
            <v>104748</v>
          </cell>
          <cell r="EV187">
            <v>168043</v>
          </cell>
          <cell r="EY187">
            <v>396088</v>
          </cell>
          <cell r="FH187">
            <v>0</v>
          </cell>
          <cell r="FI187">
            <v>1856565</v>
          </cell>
          <cell r="FJ187">
            <v>0</v>
          </cell>
          <cell r="FK187">
            <v>947596</v>
          </cell>
          <cell r="FL187">
            <v>1810933</v>
          </cell>
          <cell r="FM187">
            <v>0</v>
          </cell>
          <cell r="FN187">
            <v>4615094</v>
          </cell>
          <cell r="FO187">
            <v>-53795</v>
          </cell>
          <cell r="FP187">
            <v>4561299</v>
          </cell>
          <cell r="FQ187">
            <v>398909</v>
          </cell>
          <cell r="FV187">
            <v>398909</v>
          </cell>
          <cell r="FX187">
            <v>0</v>
          </cell>
          <cell r="FY187">
            <v>0</v>
          </cell>
          <cell r="FZ187">
            <v>0</v>
          </cell>
          <cell r="GA187">
            <v>0</v>
          </cell>
          <cell r="GD187">
            <v>5083208</v>
          </cell>
          <cell r="GL187">
            <v>398908</v>
          </cell>
          <cell r="GM187">
            <v>1</v>
          </cell>
          <cell r="GP187">
            <v>0</v>
          </cell>
          <cell r="GQ187">
            <v>0</v>
          </cell>
          <cell r="GS187">
            <v>1679473</v>
          </cell>
          <cell r="GT187">
            <v>-123297</v>
          </cell>
          <cell r="GU187">
            <v>0</v>
          </cell>
          <cell r="GV187">
            <v>0</v>
          </cell>
          <cell r="GW187">
            <v>842848</v>
          </cell>
          <cell r="GX187">
            <v>-104748</v>
          </cell>
          <cell r="GY187">
            <v>1642890</v>
          </cell>
          <cell r="GZ187">
            <v>-168043</v>
          </cell>
          <cell r="HA187">
            <v>0</v>
          </cell>
          <cell r="HB187">
            <v>0</v>
          </cell>
          <cell r="HD187">
            <v>0</v>
          </cell>
          <cell r="HF187">
            <v>0</v>
          </cell>
          <cell r="HI187">
            <v>1940126</v>
          </cell>
          <cell r="HJ187">
            <v>2674968</v>
          </cell>
        </row>
        <row r="188">
          <cell r="A188" t="str">
            <v>WV2001</v>
          </cell>
          <cell r="B188" t="str">
            <v>4M</v>
          </cell>
          <cell r="C188" t="str">
            <v>Mildred Osborne Elem (Arise Academy)</v>
          </cell>
          <cell r="D188" t="str">
            <v>263240588-01</v>
          </cell>
          <cell r="E188">
            <v>4684407</v>
          </cell>
          <cell r="I188">
            <v>4684407</v>
          </cell>
          <cell r="J188">
            <v>4684407</v>
          </cell>
          <cell r="K188">
            <v>4684407</v>
          </cell>
          <cell r="L188">
            <v>4684407</v>
          </cell>
          <cell r="M188">
            <v>4684407</v>
          </cell>
          <cell r="N188">
            <v>4684407</v>
          </cell>
          <cell r="O188">
            <v>4468947</v>
          </cell>
          <cell r="P188">
            <v>4459321</v>
          </cell>
          <cell r="R188">
            <v>390367</v>
          </cell>
          <cell r="S188">
            <v>167090</v>
          </cell>
          <cell r="U188">
            <v>223277</v>
          </cell>
          <cell r="W188">
            <v>390367</v>
          </cell>
          <cell r="X188">
            <v>167090</v>
          </cell>
          <cell r="Z188">
            <v>223277</v>
          </cell>
          <cell r="AB188">
            <v>390367</v>
          </cell>
          <cell r="AC188">
            <v>167090</v>
          </cell>
          <cell r="AE188">
            <v>223277</v>
          </cell>
          <cell r="AG188">
            <v>390367</v>
          </cell>
          <cell r="AH188">
            <v>167090</v>
          </cell>
          <cell r="AJ188">
            <v>223277</v>
          </cell>
          <cell r="AL188">
            <v>390367</v>
          </cell>
          <cell r="AM188">
            <v>167090</v>
          </cell>
          <cell r="AO188">
            <v>223277</v>
          </cell>
          <cell r="AQ188">
            <v>390368</v>
          </cell>
          <cell r="AR188">
            <v>167091</v>
          </cell>
          <cell r="AT188">
            <v>223277</v>
          </cell>
          <cell r="AV188">
            <v>390368</v>
          </cell>
          <cell r="AW188">
            <v>167091</v>
          </cell>
          <cell r="AY188">
            <v>223277</v>
          </cell>
          <cell r="BA188">
            <v>318547</v>
          </cell>
          <cell r="BB188">
            <v>150086</v>
          </cell>
          <cell r="BD188">
            <v>168461</v>
          </cell>
          <cell r="BE188">
            <v>313735</v>
          </cell>
          <cell r="BF188">
            <v>145274</v>
          </cell>
          <cell r="BH188">
            <v>168461</v>
          </cell>
          <cell r="BI188">
            <v>0</v>
          </cell>
          <cell r="BM188">
            <v>0</v>
          </cell>
          <cell r="BQ188">
            <v>0</v>
          </cell>
          <cell r="BU188">
            <v>163624</v>
          </cell>
          <cell r="BX188">
            <v>35646</v>
          </cell>
          <cell r="BY188">
            <v>191097</v>
          </cell>
          <cell r="CA188">
            <v>390367</v>
          </cell>
          <cell r="CB188">
            <v>163638</v>
          </cell>
          <cell r="CE188">
            <v>79605</v>
          </cell>
          <cell r="CF188">
            <v>147124</v>
          </cell>
          <cell r="CH188">
            <v>390367</v>
          </cell>
          <cell r="CI188">
            <v>163637</v>
          </cell>
          <cell r="CJ188">
            <v>-8073</v>
          </cell>
          <cell r="CL188">
            <v>79967</v>
          </cell>
          <cell r="CM188">
            <v>146763</v>
          </cell>
          <cell r="CO188">
            <v>382294</v>
          </cell>
          <cell r="CP188">
            <v>163637</v>
          </cell>
          <cell r="CQ188">
            <v>-9465</v>
          </cell>
          <cell r="CS188">
            <v>79967</v>
          </cell>
          <cell r="CT188">
            <v>146763</v>
          </cell>
          <cell r="CV188">
            <v>380902</v>
          </cell>
          <cell r="CW188">
            <v>163637</v>
          </cell>
          <cell r="CZ188">
            <v>79769</v>
          </cell>
          <cell r="DA188">
            <v>146961</v>
          </cell>
          <cell r="DC188">
            <v>390367</v>
          </cell>
          <cell r="DD188">
            <v>163637</v>
          </cell>
          <cell r="DE188">
            <v>-17538</v>
          </cell>
          <cell r="DG188">
            <v>79769</v>
          </cell>
          <cell r="DH188">
            <v>146961</v>
          </cell>
          <cell r="DJ188">
            <v>372829</v>
          </cell>
          <cell r="DK188">
            <v>163527</v>
          </cell>
          <cell r="DN188">
            <v>82318</v>
          </cell>
          <cell r="DO188">
            <v>144523</v>
          </cell>
          <cell r="DS188">
            <v>390368</v>
          </cell>
          <cell r="DT188">
            <v>163527</v>
          </cell>
          <cell r="DU188">
            <v>0</v>
          </cell>
          <cell r="DW188">
            <v>82318</v>
          </cell>
          <cell r="DX188">
            <v>144523</v>
          </cell>
          <cell r="EA188">
            <v>390368</v>
          </cell>
          <cell r="EB188">
            <v>163527</v>
          </cell>
          <cell r="EC188">
            <v>-17080</v>
          </cell>
          <cell r="EE188">
            <v>82468</v>
          </cell>
          <cell r="EF188">
            <v>144373</v>
          </cell>
          <cell r="EI188">
            <v>373288</v>
          </cell>
          <cell r="EJ188">
            <v>131567</v>
          </cell>
          <cell r="EK188">
            <v>0</v>
          </cell>
          <cell r="EM188">
            <v>69410</v>
          </cell>
          <cell r="EN188">
            <v>117570</v>
          </cell>
          <cell r="EQ188">
            <v>318547</v>
          </cell>
          <cell r="ER188">
            <v>117506</v>
          </cell>
          <cell r="ES188">
            <v>0</v>
          </cell>
          <cell r="EU188">
            <v>72621</v>
          </cell>
          <cell r="EV188">
            <v>123608</v>
          </cell>
          <cell r="EY188">
            <v>313735</v>
          </cell>
          <cell r="FH188">
            <v>0</v>
          </cell>
          <cell r="FI188">
            <v>1721464</v>
          </cell>
          <cell r="FJ188">
            <v>0</v>
          </cell>
          <cell r="FK188">
            <v>823858</v>
          </cell>
          <cell r="FL188">
            <v>1600266</v>
          </cell>
          <cell r="FM188">
            <v>0</v>
          </cell>
          <cell r="FN188">
            <v>4145588</v>
          </cell>
          <cell r="FO188">
            <v>-52156</v>
          </cell>
          <cell r="FP188">
            <v>4093432</v>
          </cell>
          <cell r="FQ188">
            <v>313733</v>
          </cell>
          <cell r="FV188">
            <v>313733</v>
          </cell>
          <cell r="FX188">
            <v>0</v>
          </cell>
          <cell r="FY188">
            <v>0</v>
          </cell>
          <cell r="FZ188">
            <v>0</v>
          </cell>
          <cell r="GA188">
            <v>0</v>
          </cell>
          <cell r="GD188">
            <v>4684407</v>
          </cell>
          <cell r="GL188">
            <v>313735</v>
          </cell>
          <cell r="GM188">
            <v>-2</v>
          </cell>
          <cell r="GP188">
            <v>0</v>
          </cell>
          <cell r="GQ188">
            <v>0</v>
          </cell>
          <cell r="GS188">
            <v>1551802</v>
          </cell>
          <cell r="GT188">
            <v>-117506</v>
          </cell>
          <cell r="GU188">
            <v>0</v>
          </cell>
          <cell r="GV188">
            <v>0</v>
          </cell>
          <cell r="GW188">
            <v>751237</v>
          </cell>
          <cell r="GX188">
            <v>-72621</v>
          </cell>
          <cell r="GY188">
            <v>1476658</v>
          </cell>
          <cell r="GZ188">
            <v>-123608</v>
          </cell>
          <cell r="HA188">
            <v>0</v>
          </cell>
          <cell r="HB188">
            <v>0</v>
          </cell>
          <cell r="HD188">
            <v>0</v>
          </cell>
          <cell r="HF188">
            <v>0</v>
          </cell>
          <cell r="HI188">
            <v>1799173</v>
          </cell>
          <cell r="HJ188">
            <v>2346415</v>
          </cell>
        </row>
        <row r="189">
          <cell r="A189" t="str">
            <v>WZ1001</v>
          </cell>
          <cell r="B189" t="str">
            <v>WC</v>
          </cell>
          <cell r="C189" t="str">
            <v>ReNEW Cultural Arts Acdmy. (ReNEW)</v>
          </cell>
          <cell r="D189" t="str">
            <v>800419622-01</v>
          </cell>
          <cell r="E189">
            <v>6543279</v>
          </cell>
          <cell r="I189">
            <v>6543279</v>
          </cell>
          <cell r="J189">
            <v>6543279</v>
          </cell>
          <cell r="K189">
            <v>6543279</v>
          </cell>
          <cell r="L189">
            <v>6543279</v>
          </cell>
          <cell r="M189">
            <v>6543279</v>
          </cell>
          <cell r="N189">
            <v>6543279</v>
          </cell>
          <cell r="O189">
            <v>6613520</v>
          </cell>
          <cell r="P189">
            <v>6634286</v>
          </cell>
          <cell r="R189">
            <v>545274</v>
          </cell>
          <cell r="S189">
            <v>273831</v>
          </cell>
          <cell r="U189">
            <v>271443</v>
          </cell>
          <cell r="W189">
            <v>545274</v>
          </cell>
          <cell r="X189">
            <v>273831</v>
          </cell>
          <cell r="Z189">
            <v>271443</v>
          </cell>
          <cell r="AB189">
            <v>545274</v>
          </cell>
          <cell r="AC189">
            <v>273831</v>
          </cell>
          <cell r="AE189">
            <v>271443</v>
          </cell>
          <cell r="AG189">
            <v>545274</v>
          </cell>
          <cell r="AH189">
            <v>273831</v>
          </cell>
          <cell r="AJ189">
            <v>271443</v>
          </cell>
          <cell r="AL189">
            <v>545274</v>
          </cell>
          <cell r="AM189">
            <v>273831</v>
          </cell>
          <cell r="AO189">
            <v>271443</v>
          </cell>
          <cell r="AQ189">
            <v>545272</v>
          </cell>
          <cell r="AR189">
            <v>273830</v>
          </cell>
          <cell r="AT189">
            <v>271442</v>
          </cell>
          <cell r="AV189">
            <v>545272</v>
          </cell>
          <cell r="AW189">
            <v>273830</v>
          </cell>
          <cell r="AY189">
            <v>271442</v>
          </cell>
          <cell r="BA189">
            <v>568686</v>
          </cell>
          <cell r="BB189">
            <v>307012</v>
          </cell>
          <cell r="BD189">
            <v>261674</v>
          </cell>
          <cell r="BE189">
            <v>579070</v>
          </cell>
          <cell r="BF189">
            <v>317396</v>
          </cell>
          <cell r="BH189">
            <v>261674</v>
          </cell>
          <cell r="BI189">
            <v>0</v>
          </cell>
          <cell r="BM189">
            <v>0</v>
          </cell>
          <cell r="BQ189">
            <v>0</v>
          </cell>
          <cell r="BU189">
            <v>268150</v>
          </cell>
          <cell r="BX189">
            <v>43335</v>
          </cell>
          <cell r="BY189">
            <v>233789</v>
          </cell>
          <cell r="CA189">
            <v>545274</v>
          </cell>
          <cell r="CB189">
            <v>268173</v>
          </cell>
          <cell r="CE189">
            <v>96778</v>
          </cell>
          <cell r="CF189">
            <v>180323</v>
          </cell>
          <cell r="CH189">
            <v>545274</v>
          </cell>
          <cell r="CI189">
            <v>268172</v>
          </cell>
          <cell r="CJ189">
            <v>0</v>
          </cell>
          <cell r="CL189">
            <v>97218</v>
          </cell>
          <cell r="CM189">
            <v>179884</v>
          </cell>
          <cell r="CO189">
            <v>545274</v>
          </cell>
          <cell r="CP189">
            <v>268172</v>
          </cell>
          <cell r="CQ189">
            <v>-10853</v>
          </cell>
          <cell r="CS189">
            <v>97218</v>
          </cell>
          <cell r="CT189">
            <v>179884</v>
          </cell>
          <cell r="CV189">
            <v>534421</v>
          </cell>
          <cell r="CW189">
            <v>268172</v>
          </cell>
          <cell r="CZ189">
            <v>96977</v>
          </cell>
          <cell r="DA189">
            <v>180125</v>
          </cell>
          <cell r="DC189">
            <v>545274</v>
          </cell>
          <cell r="DD189">
            <v>268172</v>
          </cell>
          <cell r="DE189">
            <v>-10853</v>
          </cell>
          <cell r="DG189">
            <v>96977</v>
          </cell>
          <cell r="DH189">
            <v>180125</v>
          </cell>
          <cell r="DJ189">
            <v>534421</v>
          </cell>
          <cell r="DK189">
            <v>267989</v>
          </cell>
          <cell r="DN189">
            <v>100075</v>
          </cell>
          <cell r="DO189">
            <v>177208</v>
          </cell>
          <cell r="DS189">
            <v>545272</v>
          </cell>
          <cell r="DT189">
            <v>267989</v>
          </cell>
          <cell r="DU189">
            <v>0</v>
          </cell>
          <cell r="DW189">
            <v>100075</v>
          </cell>
          <cell r="DX189">
            <v>177208</v>
          </cell>
          <cell r="EA189">
            <v>545272</v>
          </cell>
          <cell r="EB189">
            <v>267989</v>
          </cell>
          <cell r="EC189">
            <v>-13339</v>
          </cell>
          <cell r="EE189">
            <v>100258</v>
          </cell>
          <cell r="EF189">
            <v>177025</v>
          </cell>
          <cell r="EI189">
            <v>531933</v>
          </cell>
          <cell r="EJ189">
            <v>269129</v>
          </cell>
          <cell r="EK189">
            <v>0</v>
          </cell>
          <cell r="EM189">
            <v>107816</v>
          </cell>
          <cell r="EN189">
            <v>191741</v>
          </cell>
          <cell r="EQ189">
            <v>568686</v>
          </cell>
          <cell r="ER189">
            <v>256728</v>
          </cell>
          <cell r="ES189">
            <v>0</v>
          </cell>
          <cell r="EU189">
            <v>112803</v>
          </cell>
          <cell r="EV189">
            <v>209539</v>
          </cell>
          <cell r="EY189">
            <v>579070</v>
          </cell>
          <cell r="FH189">
            <v>0</v>
          </cell>
          <cell r="FI189">
            <v>2938835</v>
          </cell>
          <cell r="FJ189">
            <v>0</v>
          </cell>
          <cell r="FK189">
            <v>1049530</v>
          </cell>
          <cell r="FL189">
            <v>2066851</v>
          </cell>
          <cell r="FM189">
            <v>0</v>
          </cell>
          <cell r="FN189">
            <v>6055216</v>
          </cell>
          <cell r="FO189">
            <v>-35045</v>
          </cell>
          <cell r="FP189">
            <v>6020171</v>
          </cell>
          <cell r="FQ189">
            <v>579070</v>
          </cell>
          <cell r="FV189">
            <v>579070</v>
          </cell>
          <cell r="FX189">
            <v>0</v>
          </cell>
          <cell r="FY189">
            <v>0</v>
          </cell>
          <cell r="FZ189">
            <v>0</v>
          </cell>
          <cell r="GA189">
            <v>0</v>
          </cell>
          <cell r="GD189">
            <v>6543279</v>
          </cell>
          <cell r="GL189">
            <v>579070</v>
          </cell>
          <cell r="GM189">
            <v>0</v>
          </cell>
          <cell r="GP189">
            <v>0</v>
          </cell>
          <cell r="GQ189">
            <v>0</v>
          </cell>
          <cell r="GS189">
            <v>2647062</v>
          </cell>
          <cell r="GT189">
            <v>-256728</v>
          </cell>
          <cell r="GU189">
            <v>0</v>
          </cell>
          <cell r="GV189">
            <v>0</v>
          </cell>
          <cell r="GW189">
            <v>936727</v>
          </cell>
          <cell r="GX189">
            <v>-112803</v>
          </cell>
          <cell r="GY189">
            <v>1857312</v>
          </cell>
          <cell r="GZ189">
            <v>-209539</v>
          </cell>
          <cell r="HA189">
            <v>0</v>
          </cell>
          <cell r="HB189">
            <v>0</v>
          </cell>
          <cell r="HD189">
            <v>0</v>
          </cell>
          <cell r="HF189">
            <v>0</v>
          </cell>
          <cell r="HI189">
            <v>3088884</v>
          </cell>
          <cell r="HJ189">
            <v>2966332</v>
          </cell>
        </row>
        <row r="190">
          <cell r="A190" t="str">
            <v>WZ2001</v>
          </cell>
          <cell r="B190" t="str">
            <v>Z3</v>
          </cell>
          <cell r="C190" t="str">
            <v>ReNEW SciTech Acdmy. (ReNEW)</v>
          </cell>
          <cell r="D190" t="str">
            <v>800419622-02</v>
          </cell>
          <cell r="E190">
            <v>5910643</v>
          </cell>
          <cell r="I190">
            <v>5910643</v>
          </cell>
          <cell r="J190">
            <v>5910643</v>
          </cell>
          <cell r="K190">
            <v>5910643</v>
          </cell>
          <cell r="L190">
            <v>5910643</v>
          </cell>
          <cell r="M190">
            <v>5910643</v>
          </cell>
          <cell r="N190">
            <v>5910643</v>
          </cell>
          <cell r="O190">
            <v>6273019</v>
          </cell>
          <cell r="P190">
            <v>6300632</v>
          </cell>
          <cell r="R190">
            <v>492554</v>
          </cell>
          <cell r="S190">
            <v>216187</v>
          </cell>
          <cell r="U190">
            <v>276367</v>
          </cell>
          <cell r="W190">
            <v>492554</v>
          </cell>
          <cell r="X190">
            <v>216187</v>
          </cell>
          <cell r="Z190">
            <v>276367</v>
          </cell>
          <cell r="AB190">
            <v>492554</v>
          </cell>
          <cell r="AC190">
            <v>216187</v>
          </cell>
          <cell r="AE190">
            <v>276367</v>
          </cell>
          <cell r="AG190">
            <v>492554</v>
          </cell>
          <cell r="AH190">
            <v>216187</v>
          </cell>
          <cell r="AJ190">
            <v>276367</v>
          </cell>
          <cell r="AL190">
            <v>492554</v>
          </cell>
          <cell r="AM190">
            <v>216187</v>
          </cell>
          <cell r="AO190">
            <v>276367</v>
          </cell>
          <cell r="AQ190">
            <v>492554</v>
          </cell>
          <cell r="AR190">
            <v>216187</v>
          </cell>
          <cell r="AT190">
            <v>276367</v>
          </cell>
          <cell r="AV190">
            <v>492554</v>
          </cell>
          <cell r="AW190">
            <v>216187</v>
          </cell>
          <cell r="AY190">
            <v>276367</v>
          </cell>
          <cell r="BA190">
            <v>613344</v>
          </cell>
          <cell r="BB190">
            <v>282313</v>
          </cell>
          <cell r="BD190">
            <v>331031</v>
          </cell>
          <cell r="BE190">
            <v>627151</v>
          </cell>
          <cell r="BF190">
            <v>296120</v>
          </cell>
          <cell r="BH190">
            <v>331031</v>
          </cell>
          <cell r="BI190">
            <v>0</v>
          </cell>
          <cell r="BM190">
            <v>0</v>
          </cell>
          <cell r="BQ190">
            <v>0</v>
          </cell>
          <cell r="BU190">
            <v>211702</v>
          </cell>
          <cell r="BX190">
            <v>44121</v>
          </cell>
          <cell r="BY190">
            <v>236731</v>
          </cell>
          <cell r="CA190">
            <v>492554</v>
          </cell>
          <cell r="CB190">
            <v>211720</v>
          </cell>
          <cell r="CE190">
            <v>98533</v>
          </cell>
          <cell r="CF190">
            <v>182301</v>
          </cell>
          <cell r="CH190">
            <v>492554</v>
          </cell>
          <cell r="CI190">
            <v>211720</v>
          </cell>
          <cell r="CJ190">
            <v>0</v>
          </cell>
          <cell r="CL190">
            <v>98981</v>
          </cell>
          <cell r="CM190">
            <v>181853</v>
          </cell>
          <cell r="CO190">
            <v>492554</v>
          </cell>
          <cell r="CP190">
            <v>211720</v>
          </cell>
          <cell r="CQ190">
            <v>-11730</v>
          </cell>
          <cell r="CS190">
            <v>98981</v>
          </cell>
          <cell r="CT190">
            <v>181853</v>
          </cell>
          <cell r="CV190">
            <v>480824</v>
          </cell>
          <cell r="CW190">
            <v>211720</v>
          </cell>
          <cell r="CZ190">
            <v>98736</v>
          </cell>
          <cell r="DA190">
            <v>182098</v>
          </cell>
          <cell r="DC190">
            <v>492554</v>
          </cell>
          <cell r="DD190">
            <v>211720</v>
          </cell>
          <cell r="DE190">
            <v>-13130</v>
          </cell>
          <cell r="DG190">
            <v>98736</v>
          </cell>
          <cell r="DH190">
            <v>182098</v>
          </cell>
          <cell r="DJ190">
            <v>479424</v>
          </cell>
          <cell r="DK190">
            <v>211576</v>
          </cell>
          <cell r="DN190">
            <v>101891</v>
          </cell>
          <cell r="DO190">
            <v>179087</v>
          </cell>
          <cell r="DS190">
            <v>492554</v>
          </cell>
          <cell r="DT190">
            <v>211576</v>
          </cell>
          <cell r="DU190">
            <v>-1450</v>
          </cell>
          <cell r="DW190">
            <v>101891</v>
          </cell>
          <cell r="DX190">
            <v>179087</v>
          </cell>
          <cell r="EA190">
            <v>491104</v>
          </cell>
          <cell r="EB190">
            <v>211576</v>
          </cell>
          <cell r="EC190">
            <v>-14444</v>
          </cell>
          <cell r="EE190">
            <v>102077</v>
          </cell>
          <cell r="EF190">
            <v>178901</v>
          </cell>
          <cell r="EI190">
            <v>478110</v>
          </cell>
          <cell r="EJ190">
            <v>247478</v>
          </cell>
          <cell r="EK190">
            <v>0</v>
          </cell>
          <cell r="EM190">
            <v>136393</v>
          </cell>
          <cell r="EN190">
            <v>229473</v>
          </cell>
          <cell r="EQ190">
            <v>613344</v>
          </cell>
          <cell r="ER190">
            <v>239519</v>
          </cell>
          <cell r="ES190">
            <v>0</v>
          </cell>
          <cell r="EU190">
            <v>142702</v>
          </cell>
          <cell r="EV190">
            <v>244930</v>
          </cell>
          <cell r="EY190">
            <v>627151</v>
          </cell>
          <cell r="FH190">
            <v>0</v>
          </cell>
          <cell r="FI190">
            <v>2392027</v>
          </cell>
          <cell r="FJ190">
            <v>0</v>
          </cell>
          <cell r="FK190">
            <v>1123042</v>
          </cell>
          <cell r="FL190">
            <v>2158412</v>
          </cell>
          <cell r="FM190">
            <v>0</v>
          </cell>
          <cell r="FN190">
            <v>5673481</v>
          </cell>
          <cell r="FO190">
            <v>-40754</v>
          </cell>
          <cell r="FP190">
            <v>5632727</v>
          </cell>
          <cell r="FQ190">
            <v>627151</v>
          </cell>
          <cell r="FV190">
            <v>627151</v>
          </cell>
          <cell r="FX190">
            <v>0</v>
          </cell>
          <cell r="FY190">
            <v>0</v>
          </cell>
          <cell r="FZ190">
            <v>0</v>
          </cell>
          <cell r="GA190">
            <v>0</v>
          </cell>
          <cell r="GD190">
            <v>5910643</v>
          </cell>
          <cell r="GL190">
            <v>627151</v>
          </cell>
          <cell r="GM190">
            <v>0</v>
          </cell>
          <cell r="GP190">
            <v>0</v>
          </cell>
          <cell r="GQ190">
            <v>0</v>
          </cell>
          <cell r="GS190">
            <v>2111754</v>
          </cell>
          <cell r="GT190">
            <v>-239519</v>
          </cell>
          <cell r="GU190">
            <v>0</v>
          </cell>
          <cell r="GV190">
            <v>0</v>
          </cell>
          <cell r="GW190">
            <v>980340</v>
          </cell>
          <cell r="GX190">
            <v>-142702</v>
          </cell>
          <cell r="GY190">
            <v>1913482</v>
          </cell>
          <cell r="GZ190">
            <v>-244930</v>
          </cell>
          <cell r="HA190">
            <v>0</v>
          </cell>
          <cell r="HB190">
            <v>0</v>
          </cell>
          <cell r="HD190">
            <v>0</v>
          </cell>
          <cell r="HF190">
            <v>0</v>
          </cell>
          <cell r="HI190">
            <v>2524116</v>
          </cell>
          <cell r="HJ190">
            <v>3149365</v>
          </cell>
        </row>
        <row r="191">
          <cell r="A191" t="str">
            <v>WZ3001</v>
          </cell>
          <cell r="B191" t="str">
            <v>VE</v>
          </cell>
          <cell r="C191" t="str">
            <v>ReNEW Delores T. Aaron Elem (ReNEW)</v>
          </cell>
          <cell r="D191" t="str">
            <v>800419622-03</v>
          </cell>
          <cell r="E191">
            <v>7165839</v>
          </cell>
          <cell r="I191">
            <v>7165839</v>
          </cell>
          <cell r="J191">
            <v>7165839</v>
          </cell>
          <cell r="K191">
            <v>7165839</v>
          </cell>
          <cell r="L191">
            <v>7165839</v>
          </cell>
          <cell r="M191">
            <v>7165839</v>
          </cell>
          <cell r="N191">
            <v>7165839</v>
          </cell>
          <cell r="O191">
            <v>7426330</v>
          </cell>
          <cell r="P191">
            <v>7428369</v>
          </cell>
          <cell r="R191">
            <v>597153</v>
          </cell>
          <cell r="S191">
            <v>265455</v>
          </cell>
          <cell r="U191">
            <v>331698</v>
          </cell>
          <cell r="W191">
            <v>597153</v>
          </cell>
          <cell r="X191">
            <v>265455</v>
          </cell>
          <cell r="Z191">
            <v>331698</v>
          </cell>
          <cell r="AB191">
            <v>597153</v>
          </cell>
          <cell r="AC191">
            <v>265455</v>
          </cell>
          <cell r="AE191">
            <v>331698</v>
          </cell>
          <cell r="AG191">
            <v>597153</v>
          </cell>
          <cell r="AH191">
            <v>265455</v>
          </cell>
          <cell r="AJ191">
            <v>331698</v>
          </cell>
          <cell r="AL191">
            <v>597153</v>
          </cell>
          <cell r="AM191">
            <v>265455</v>
          </cell>
          <cell r="AO191">
            <v>331698</v>
          </cell>
          <cell r="AQ191">
            <v>597154</v>
          </cell>
          <cell r="AR191">
            <v>265456</v>
          </cell>
          <cell r="AT191">
            <v>331698</v>
          </cell>
          <cell r="AV191">
            <v>597154</v>
          </cell>
          <cell r="AW191">
            <v>265456</v>
          </cell>
          <cell r="AY191">
            <v>331698</v>
          </cell>
          <cell r="BA191">
            <v>683984</v>
          </cell>
          <cell r="BB191">
            <v>313678</v>
          </cell>
          <cell r="BD191">
            <v>370306</v>
          </cell>
          <cell r="BE191">
            <v>685003</v>
          </cell>
          <cell r="BF191">
            <v>314697</v>
          </cell>
          <cell r="BH191">
            <v>370306</v>
          </cell>
          <cell r="BI191">
            <v>0</v>
          </cell>
          <cell r="BM191">
            <v>0</v>
          </cell>
          <cell r="BQ191">
            <v>0</v>
          </cell>
          <cell r="BU191">
            <v>259948</v>
          </cell>
          <cell r="BX191">
            <v>52955</v>
          </cell>
          <cell r="BY191">
            <v>284250</v>
          </cell>
          <cell r="CA191">
            <v>597153</v>
          </cell>
          <cell r="CB191">
            <v>259970</v>
          </cell>
          <cell r="CE191">
            <v>118261</v>
          </cell>
          <cell r="CF191">
            <v>218922</v>
          </cell>
          <cell r="CH191">
            <v>597153</v>
          </cell>
          <cell r="CI191">
            <v>259969</v>
          </cell>
          <cell r="CJ191">
            <v>0</v>
          </cell>
          <cell r="CL191">
            <v>118798</v>
          </cell>
          <cell r="CM191">
            <v>218386</v>
          </cell>
          <cell r="CO191">
            <v>597153</v>
          </cell>
          <cell r="CP191">
            <v>259969</v>
          </cell>
          <cell r="CQ191">
            <v>-15439</v>
          </cell>
          <cell r="CS191">
            <v>118798</v>
          </cell>
          <cell r="CT191">
            <v>218386</v>
          </cell>
          <cell r="CV191">
            <v>581714</v>
          </cell>
          <cell r="CW191">
            <v>259969</v>
          </cell>
          <cell r="CZ191">
            <v>118504</v>
          </cell>
          <cell r="DA191">
            <v>218680</v>
          </cell>
          <cell r="DC191">
            <v>597153</v>
          </cell>
          <cell r="DD191">
            <v>259969</v>
          </cell>
          <cell r="DE191">
            <v>-17319</v>
          </cell>
          <cell r="DG191">
            <v>118504</v>
          </cell>
          <cell r="DH191">
            <v>218680</v>
          </cell>
          <cell r="DJ191">
            <v>579834</v>
          </cell>
          <cell r="DK191">
            <v>259794</v>
          </cell>
          <cell r="DN191">
            <v>122290</v>
          </cell>
          <cell r="DO191">
            <v>215070</v>
          </cell>
          <cell r="DS191">
            <v>597154</v>
          </cell>
          <cell r="DT191">
            <v>259794</v>
          </cell>
          <cell r="DU191">
            <v>-4606</v>
          </cell>
          <cell r="DW191">
            <v>122290</v>
          </cell>
          <cell r="DX191">
            <v>215070</v>
          </cell>
          <cell r="EA191">
            <v>592548</v>
          </cell>
          <cell r="EB191">
            <v>259794</v>
          </cell>
          <cell r="EC191">
            <v>-18129</v>
          </cell>
          <cell r="EE191">
            <v>122514</v>
          </cell>
          <cell r="EF191">
            <v>214846</v>
          </cell>
          <cell r="EI191">
            <v>579025</v>
          </cell>
          <cell r="EJ191">
            <v>274972</v>
          </cell>
          <cell r="EK191">
            <v>-1880</v>
          </cell>
          <cell r="EM191">
            <v>152575</v>
          </cell>
          <cell r="EN191">
            <v>256437</v>
          </cell>
          <cell r="EQ191">
            <v>682104</v>
          </cell>
          <cell r="ER191">
            <v>254545</v>
          </cell>
          <cell r="ES191">
            <v>-2726</v>
          </cell>
          <cell r="EU191">
            <v>159632</v>
          </cell>
          <cell r="EV191">
            <v>270826</v>
          </cell>
          <cell r="EY191">
            <v>682277</v>
          </cell>
          <cell r="FH191">
            <v>0</v>
          </cell>
          <cell r="FI191">
            <v>2868693</v>
          </cell>
          <cell r="FJ191">
            <v>0</v>
          </cell>
          <cell r="FK191">
            <v>1325121</v>
          </cell>
          <cell r="FL191">
            <v>2549553</v>
          </cell>
          <cell r="FM191">
            <v>0</v>
          </cell>
          <cell r="FN191">
            <v>6743367</v>
          </cell>
          <cell r="FO191">
            <v>-60099</v>
          </cell>
          <cell r="FP191">
            <v>6683268</v>
          </cell>
          <cell r="FQ191">
            <v>685002</v>
          </cell>
          <cell r="FV191">
            <v>685002</v>
          </cell>
          <cell r="FX191">
            <v>0</v>
          </cell>
          <cell r="FY191">
            <v>0</v>
          </cell>
          <cell r="FZ191">
            <v>0</v>
          </cell>
          <cell r="GA191">
            <v>0</v>
          </cell>
          <cell r="GD191">
            <v>7165839</v>
          </cell>
          <cell r="GL191">
            <v>685003</v>
          </cell>
          <cell r="GM191">
            <v>-1</v>
          </cell>
          <cell r="GP191">
            <v>0</v>
          </cell>
          <cell r="GQ191">
            <v>0</v>
          </cell>
          <cell r="GS191">
            <v>2556775</v>
          </cell>
          <cell r="GT191">
            <v>-251819</v>
          </cell>
          <cell r="GU191">
            <v>0</v>
          </cell>
          <cell r="GV191">
            <v>0</v>
          </cell>
          <cell r="GW191">
            <v>1165489</v>
          </cell>
          <cell r="GX191">
            <v>-159632</v>
          </cell>
          <cell r="GY191">
            <v>2278727</v>
          </cell>
          <cell r="GZ191">
            <v>-270826</v>
          </cell>
          <cell r="HA191">
            <v>0</v>
          </cell>
          <cell r="HB191">
            <v>0</v>
          </cell>
          <cell r="HD191">
            <v>0</v>
          </cell>
          <cell r="HF191">
            <v>0</v>
          </cell>
          <cell r="HI191">
            <v>3017473</v>
          </cell>
          <cell r="HJ191">
            <v>3725894</v>
          </cell>
        </row>
        <row r="192">
          <cell r="A192" t="str">
            <v>WZ5001</v>
          </cell>
          <cell r="B192" t="str">
            <v>VD</v>
          </cell>
          <cell r="C192" t="str">
            <v>ReNEW Accelerated High, West Bank (ReNEW)</v>
          </cell>
          <cell r="D192" t="str">
            <v>800419622-05</v>
          </cell>
          <cell r="E192">
            <v>3986268</v>
          </cell>
          <cell r="I192">
            <v>3986268</v>
          </cell>
          <cell r="J192">
            <v>3986268</v>
          </cell>
          <cell r="K192">
            <v>3986268</v>
          </cell>
          <cell r="L192">
            <v>3986268</v>
          </cell>
          <cell r="M192">
            <v>3986268</v>
          </cell>
          <cell r="N192">
            <v>3986268</v>
          </cell>
          <cell r="O192">
            <v>2917799</v>
          </cell>
          <cell r="P192">
            <v>3028817</v>
          </cell>
          <cell r="R192">
            <v>332189</v>
          </cell>
          <cell r="S192">
            <v>190240</v>
          </cell>
          <cell r="U192">
            <v>141949</v>
          </cell>
          <cell r="W192">
            <v>332189</v>
          </cell>
          <cell r="X192">
            <v>190240</v>
          </cell>
          <cell r="Z192">
            <v>141949</v>
          </cell>
          <cell r="AB192">
            <v>332190</v>
          </cell>
          <cell r="AC192">
            <v>190240</v>
          </cell>
          <cell r="AE192">
            <v>141950</v>
          </cell>
          <cell r="AG192">
            <v>332190</v>
          </cell>
          <cell r="AH192">
            <v>190240</v>
          </cell>
          <cell r="AJ192">
            <v>141950</v>
          </cell>
          <cell r="AL192">
            <v>332190</v>
          </cell>
          <cell r="AM192">
            <v>190240</v>
          </cell>
          <cell r="AO192">
            <v>141950</v>
          </cell>
          <cell r="AQ192">
            <v>332188</v>
          </cell>
          <cell r="AR192">
            <v>190239</v>
          </cell>
          <cell r="AT192">
            <v>141949</v>
          </cell>
          <cell r="AV192">
            <v>332188</v>
          </cell>
          <cell r="AW192">
            <v>190239</v>
          </cell>
          <cell r="AY192">
            <v>141949</v>
          </cell>
          <cell r="BA192">
            <v>-23968</v>
          </cell>
          <cell r="BB192">
            <v>-74917</v>
          </cell>
          <cell r="BD192">
            <v>50949</v>
          </cell>
          <cell r="BE192">
            <v>19557</v>
          </cell>
          <cell r="BF192">
            <v>-31392</v>
          </cell>
          <cell r="BH192">
            <v>50949</v>
          </cell>
          <cell r="BI192">
            <v>0</v>
          </cell>
          <cell r="BM192">
            <v>0</v>
          </cell>
          <cell r="BQ192">
            <v>0</v>
          </cell>
          <cell r="BU192">
            <v>186293</v>
          </cell>
          <cell r="BX192">
            <v>22662</v>
          </cell>
          <cell r="BY192">
            <v>123234</v>
          </cell>
          <cell r="CA192">
            <v>332189</v>
          </cell>
          <cell r="CB192">
            <v>186309</v>
          </cell>
          <cell r="CE192">
            <v>50609</v>
          </cell>
          <cell r="CF192">
            <v>95271</v>
          </cell>
          <cell r="CH192">
            <v>332189</v>
          </cell>
          <cell r="CI192">
            <v>186309</v>
          </cell>
          <cell r="CJ192">
            <v>0</v>
          </cell>
          <cell r="CL192">
            <v>50840</v>
          </cell>
          <cell r="CM192">
            <v>95041</v>
          </cell>
          <cell r="CO192">
            <v>332190</v>
          </cell>
          <cell r="CP192">
            <v>186309</v>
          </cell>
          <cell r="CQ192">
            <v>-6450</v>
          </cell>
          <cell r="CS192">
            <v>50840</v>
          </cell>
          <cell r="CT192">
            <v>95041</v>
          </cell>
          <cell r="CV192">
            <v>325740</v>
          </cell>
          <cell r="CW192">
            <v>186309</v>
          </cell>
          <cell r="CZ192">
            <v>50714</v>
          </cell>
          <cell r="DA192">
            <v>95167</v>
          </cell>
          <cell r="DC192">
            <v>332190</v>
          </cell>
          <cell r="DD192">
            <v>186309</v>
          </cell>
          <cell r="DE192">
            <v>-6450</v>
          </cell>
          <cell r="DG192">
            <v>50714</v>
          </cell>
          <cell r="DH192">
            <v>95167</v>
          </cell>
          <cell r="DJ192">
            <v>325740</v>
          </cell>
          <cell r="DK192">
            <v>186181</v>
          </cell>
          <cell r="DN192">
            <v>52334</v>
          </cell>
          <cell r="DO192">
            <v>93673</v>
          </cell>
          <cell r="DS192">
            <v>332188</v>
          </cell>
          <cell r="DT192">
            <v>186181</v>
          </cell>
          <cell r="DU192">
            <v>0</v>
          </cell>
          <cell r="DW192">
            <v>52334</v>
          </cell>
          <cell r="DX192">
            <v>93673</v>
          </cell>
          <cell r="EA192">
            <v>332188</v>
          </cell>
          <cell r="EB192">
            <v>186181</v>
          </cell>
          <cell r="EC192">
            <v>-1068</v>
          </cell>
          <cell r="EE192">
            <v>52429</v>
          </cell>
          <cell r="EF192">
            <v>93578</v>
          </cell>
          <cell r="EI192">
            <v>331120</v>
          </cell>
          <cell r="EJ192">
            <v>-65673</v>
          </cell>
          <cell r="EK192">
            <v>0</v>
          </cell>
          <cell r="EM192">
            <v>20992</v>
          </cell>
          <cell r="EN192">
            <v>20713</v>
          </cell>
          <cell r="EQ192">
            <v>-23968</v>
          </cell>
          <cell r="ER192">
            <v>-25392</v>
          </cell>
          <cell r="ES192">
            <v>0</v>
          </cell>
          <cell r="EU192">
            <v>21963</v>
          </cell>
          <cell r="EV192">
            <v>22986</v>
          </cell>
          <cell r="EY192">
            <v>19557</v>
          </cell>
          <cell r="FH192">
            <v>0</v>
          </cell>
          <cell r="FI192">
            <v>1585316</v>
          </cell>
          <cell r="FJ192">
            <v>0</v>
          </cell>
          <cell r="FK192">
            <v>476431</v>
          </cell>
          <cell r="FL192">
            <v>923544</v>
          </cell>
          <cell r="FM192">
            <v>0</v>
          </cell>
          <cell r="FN192">
            <v>2985291</v>
          </cell>
          <cell r="FO192">
            <v>-13968</v>
          </cell>
          <cell r="FP192">
            <v>2971323</v>
          </cell>
          <cell r="FQ192">
            <v>43526</v>
          </cell>
          <cell r="FV192">
            <v>43526</v>
          </cell>
          <cell r="FX192">
            <v>0</v>
          </cell>
          <cell r="FY192">
            <v>0</v>
          </cell>
          <cell r="FZ192">
            <v>0</v>
          </cell>
          <cell r="GA192">
            <v>0</v>
          </cell>
          <cell r="GD192">
            <v>3986268</v>
          </cell>
          <cell r="GL192">
            <v>19557</v>
          </cell>
          <cell r="GM192">
            <v>23969</v>
          </cell>
          <cell r="GP192">
            <v>0</v>
          </cell>
          <cell r="GQ192">
            <v>0</v>
          </cell>
          <cell r="GS192">
            <v>1662413</v>
          </cell>
          <cell r="GT192">
            <v>91065</v>
          </cell>
          <cell r="GU192">
            <v>0</v>
          </cell>
          <cell r="GV192">
            <v>0</v>
          </cell>
          <cell r="GW192">
            <v>433476</v>
          </cell>
          <cell r="GX192">
            <v>-42955</v>
          </cell>
          <cell r="GY192">
            <v>879845</v>
          </cell>
          <cell r="GZ192">
            <v>-43699</v>
          </cell>
          <cell r="HA192">
            <v>0</v>
          </cell>
          <cell r="HB192">
            <v>0</v>
          </cell>
          <cell r="HD192">
            <v>0</v>
          </cell>
          <cell r="HF192">
            <v>0</v>
          </cell>
          <cell r="HI192">
            <v>1605848</v>
          </cell>
          <cell r="HJ192">
            <v>1379443</v>
          </cell>
        </row>
        <row r="193">
          <cell r="A193" t="str">
            <v>WZ6001</v>
          </cell>
          <cell r="B193" t="str">
            <v>VS</v>
          </cell>
          <cell r="C193" t="str">
            <v>ReNEW Schaumburg Elem (ReNEW)</v>
          </cell>
          <cell r="D193" t="str">
            <v>800419622-07</v>
          </cell>
          <cell r="E193">
            <v>8047643</v>
          </cell>
          <cell r="I193">
            <v>8047643</v>
          </cell>
          <cell r="J193">
            <v>8047643</v>
          </cell>
          <cell r="K193">
            <v>8047643</v>
          </cell>
          <cell r="L193">
            <v>8047643</v>
          </cell>
          <cell r="M193">
            <v>8047643</v>
          </cell>
          <cell r="N193">
            <v>8047643</v>
          </cell>
          <cell r="O193">
            <v>7798053</v>
          </cell>
          <cell r="P193">
            <v>7801124</v>
          </cell>
          <cell r="R193">
            <v>670637</v>
          </cell>
          <cell r="S193">
            <v>319689</v>
          </cell>
          <cell r="U193">
            <v>350948</v>
          </cell>
          <cell r="W193">
            <v>670637</v>
          </cell>
          <cell r="X193">
            <v>319689</v>
          </cell>
          <cell r="Z193">
            <v>350948</v>
          </cell>
          <cell r="AB193">
            <v>670637</v>
          </cell>
          <cell r="AC193">
            <v>319689</v>
          </cell>
          <cell r="AE193">
            <v>350948</v>
          </cell>
          <cell r="AG193">
            <v>670637</v>
          </cell>
          <cell r="AH193">
            <v>319689</v>
          </cell>
          <cell r="AJ193">
            <v>350948</v>
          </cell>
          <cell r="AL193">
            <v>670637</v>
          </cell>
          <cell r="AM193">
            <v>319689</v>
          </cell>
          <cell r="AO193">
            <v>350948</v>
          </cell>
          <cell r="AQ193">
            <v>670637</v>
          </cell>
          <cell r="AR193">
            <v>319689</v>
          </cell>
          <cell r="AT193">
            <v>350948</v>
          </cell>
          <cell r="AV193">
            <v>670637</v>
          </cell>
          <cell r="AW193">
            <v>319689</v>
          </cell>
          <cell r="AY193">
            <v>350948</v>
          </cell>
          <cell r="BA193">
            <v>587440</v>
          </cell>
          <cell r="BB193">
            <v>247962</v>
          </cell>
          <cell r="BD193">
            <v>339478</v>
          </cell>
          <cell r="BE193">
            <v>588976</v>
          </cell>
          <cell r="BF193">
            <v>249498</v>
          </cell>
          <cell r="BH193">
            <v>339478</v>
          </cell>
          <cell r="BI193">
            <v>0</v>
          </cell>
          <cell r="BM193">
            <v>0</v>
          </cell>
          <cell r="BQ193">
            <v>0</v>
          </cell>
          <cell r="BU193">
            <v>313057</v>
          </cell>
          <cell r="BX193">
            <v>56028</v>
          </cell>
          <cell r="BY193">
            <v>301552</v>
          </cell>
          <cell r="CA193">
            <v>670637</v>
          </cell>
          <cell r="CB193">
            <v>313083</v>
          </cell>
          <cell r="CE193">
            <v>125124</v>
          </cell>
          <cell r="CF193">
            <v>232430</v>
          </cell>
          <cell r="CH193">
            <v>670637</v>
          </cell>
          <cell r="CI193">
            <v>313083</v>
          </cell>
          <cell r="CJ193">
            <v>0</v>
          </cell>
          <cell r="CL193">
            <v>125693</v>
          </cell>
          <cell r="CM193">
            <v>231861</v>
          </cell>
          <cell r="CO193">
            <v>670637</v>
          </cell>
          <cell r="CP193">
            <v>313083</v>
          </cell>
          <cell r="CQ193">
            <v>-15933</v>
          </cell>
          <cell r="CS193">
            <v>125693</v>
          </cell>
          <cell r="CT193">
            <v>231861</v>
          </cell>
          <cell r="CV193">
            <v>654704</v>
          </cell>
          <cell r="CW193">
            <v>313083</v>
          </cell>
          <cell r="CZ193">
            <v>125381</v>
          </cell>
          <cell r="DA193">
            <v>232173</v>
          </cell>
          <cell r="DC193">
            <v>670637</v>
          </cell>
          <cell r="DD193">
            <v>313083</v>
          </cell>
          <cell r="DE193">
            <v>-17061</v>
          </cell>
          <cell r="DG193">
            <v>125381</v>
          </cell>
          <cell r="DH193">
            <v>232173</v>
          </cell>
          <cell r="DJ193">
            <v>653576</v>
          </cell>
          <cell r="DK193">
            <v>312870</v>
          </cell>
          <cell r="DN193">
            <v>129387</v>
          </cell>
          <cell r="DO193">
            <v>228380</v>
          </cell>
          <cell r="DS193">
            <v>670637</v>
          </cell>
          <cell r="DT193">
            <v>312870</v>
          </cell>
          <cell r="DU193">
            <v>-2726</v>
          </cell>
          <cell r="DW193">
            <v>129387</v>
          </cell>
          <cell r="DX193">
            <v>228380</v>
          </cell>
          <cell r="EA193">
            <v>667911</v>
          </cell>
          <cell r="EB193">
            <v>312870</v>
          </cell>
          <cell r="EC193">
            <v>-16897</v>
          </cell>
          <cell r="EE193">
            <v>129624</v>
          </cell>
          <cell r="EF193">
            <v>228143</v>
          </cell>
          <cell r="EI193">
            <v>653740</v>
          </cell>
          <cell r="EJ193">
            <v>217365</v>
          </cell>
          <cell r="EK193">
            <v>0</v>
          </cell>
          <cell r="EM193">
            <v>139873</v>
          </cell>
          <cell r="EN193">
            <v>230202</v>
          </cell>
          <cell r="EQ193">
            <v>587440</v>
          </cell>
          <cell r="ER193">
            <v>201808</v>
          </cell>
          <cell r="ES193">
            <v>0</v>
          </cell>
          <cell r="EU193">
            <v>146343</v>
          </cell>
          <cell r="EV193">
            <v>240825</v>
          </cell>
          <cell r="EY193">
            <v>588976</v>
          </cell>
          <cell r="FH193">
            <v>0</v>
          </cell>
          <cell r="FI193">
            <v>3236255</v>
          </cell>
          <cell r="FJ193">
            <v>0</v>
          </cell>
          <cell r="FK193">
            <v>1357914</v>
          </cell>
          <cell r="FL193">
            <v>2617980</v>
          </cell>
          <cell r="FM193">
            <v>0</v>
          </cell>
          <cell r="FN193">
            <v>7212149</v>
          </cell>
          <cell r="FO193">
            <v>-52617</v>
          </cell>
          <cell r="FP193">
            <v>7159532</v>
          </cell>
          <cell r="FQ193">
            <v>588975</v>
          </cell>
          <cell r="FV193">
            <v>588975</v>
          </cell>
          <cell r="FX193">
            <v>0</v>
          </cell>
          <cell r="FY193">
            <v>0</v>
          </cell>
          <cell r="FZ193">
            <v>0</v>
          </cell>
          <cell r="GA193">
            <v>0</v>
          </cell>
          <cell r="GD193">
            <v>8047643</v>
          </cell>
          <cell r="GL193">
            <v>588976</v>
          </cell>
          <cell r="GM193">
            <v>-1</v>
          </cell>
          <cell r="GP193">
            <v>0</v>
          </cell>
          <cell r="GQ193">
            <v>0</v>
          </cell>
          <cell r="GS193">
            <v>2981830</v>
          </cell>
          <cell r="GT193">
            <v>-201808</v>
          </cell>
          <cell r="GU193">
            <v>0</v>
          </cell>
          <cell r="GV193">
            <v>0</v>
          </cell>
          <cell r="GW193">
            <v>1211571</v>
          </cell>
          <cell r="GX193">
            <v>-146343</v>
          </cell>
          <cell r="GY193">
            <v>2377155</v>
          </cell>
          <cell r="GZ193">
            <v>-240825</v>
          </cell>
          <cell r="HA193">
            <v>0</v>
          </cell>
          <cell r="HB193">
            <v>0</v>
          </cell>
          <cell r="HD193">
            <v>0</v>
          </cell>
          <cell r="HF193">
            <v>0</v>
          </cell>
          <cell r="HI193">
            <v>3374661</v>
          </cell>
          <cell r="HJ193">
            <v>3837488</v>
          </cell>
        </row>
        <row r="194">
          <cell r="A194" t="str">
            <v>WZ7001</v>
          </cell>
          <cell r="B194" t="str">
            <v>RA</v>
          </cell>
          <cell r="C194" t="str">
            <v xml:space="preserve">ReNEW McDonogh City Park Acdmy
Total </v>
          </cell>
          <cell r="D194" t="str">
            <v>800419622-00</v>
          </cell>
          <cell r="E194">
            <v>7757055</v>
          </cell>
          <cell r="I194">
            <v>7757055</v>
          </cell>
          <cell r="J194">
            <v>7757055</v>
          </cell>
          <cell r="K194">
            <v>7757055</v>
          </cell>
          <cell r="L194">
            <v>7757055</v>
          </cell>
          <cell r="M194">
            <v>7757055</v>
          </cell>
          <cell r="N194">
            <v>7757055</v>
          </cell>
          <cell r="O194">
            <v>7137026</v>
          </cell>
          <cell r="P194">
            <v>7137026</v>
          </cell>
          <cell r="R194">
            <v>646421</v>
          </cell>
          <cell r="S194">
            <v>339884</v>
          </cell>
          <cell r="U194">
            <v>306537</v>
          </cell>
          <cell r="W194">
            <v>646421</v>
          </cell>
          <cell r="X194">
            <v>339884</v>
          </cell>
          <cell r="Z194">
            <v>306537</v>
          </cell>
          <cell r="AB194">
            <v>646421</v>
          </cell>
          <cell r="AC194">
            <v>339884</v>
          </cell>
          <cell r="AE194">
            <v>306537</v>
          </cell>
          <cell r="AG194">
            <v>646421</v>
          </cell>
          <cell r="AH194">
            <v>339884</v>
          </cell>
          <cell r="AJ194">
            <v>306537</v>
          </cell>
          <cell r="AL194">
            <v>646421</v>
          </cell>
          <cell r="AM194">
            <v>339884</v>
          </cell>
          <cell r="AO194">
            <v>306537</v>
          </cell>
          <cell r="AQ194">
            <v>646422</v>
          </cell>
          <cell r="AR194">
            <v>339884</v>
          </cell>
          <cell r="AT194">
            <v>306538</v>
          </cell>
          <cell r="AV194">
            <v>646422</v>
          </cell>
          <cell r="AW194">
            <v>339884</v>
          </cell>
          <cell r="AY194">
            <v>306538</v>
          </cell>
          <cell r="BA194">
            <v>439745</v>
          </cell>
          <cell r="BB194">
            <v>230328</v>
          </cell>
          <cell r="BD194">
            <v>209417</v>
          </cell>
          <cell r="BE194">
            <v>439745</v>
          </cell>
          <cell r="BF194">
            <v>230328</v>
          </cell>
          <cell r="BH194">
            <v>209417</v>
          </cell>
          <cell r="BI194">
            <v>0</v>
          </cell>
          <cell r="BM194">
            <v>0</v>
          </cell>
          <cell r="BQ194">
            <v>0</v>
          </cell>
          <cell r="BU194">
            <v>332833</v>
          </cell>
          <cell r="BX194">
            <v>48938</v>
          </cell>
          <cell r="BY194">
            <v>264650</v>
          </cell>
          <cell r="CA194">
            <v>646421</v>
          </cell>
          <cell r="CB194">
            <v>332861</v>
          </cell>
          <cell r="CE194">
            <v>109290</v>
          </cell>
          <cell r="CF194">
            <v>204270</v>
          </cell>
          <cell r="CH194">
            <v>646421</v>
          </cell>
          <cell r="CI194">
            <v>332860</v>
          </cell>
          <cell r="CJ194">
            <v>0</v>
          </cell>
          <cell r="CL194">
            <v>109787</v>
          </cell>
          <cell r="CM194">
            <v>203774</v>
          </cell>
          <cell r="CO194">
            <v>646421</v>
          </cell>
          <cell r="CP194">
            <v>332860</v>
          </cell>
          <cell r="CQ194">
            <v>-13612</v>
          </cell>
          <cell r="CS194">
            <v>109787</v>
          </cell>
          <cell r="CT194">
            <v>203774</v>
          </cell>
          <cell r="CV194">
            <v>632809</v>
          </cell>
          <cell r="CW194">
            <v>332860</v>
          </cell>
          <cell r="CZ194">
            <v>109515</v>
          </cell>
          <cell r="DA194">
            <v>204046</v>
          </cell>
          <cell r="DC194">
            <v>646421</v>
          </cell>
          <cell r="DD194">
            <v>332860</v>
          </cell>
          <cell r="DE194">
            <v>-13612</v>
          </cell>
          <cell r="DG194">
            <v>109515</v>
          </cell>
          <cell r="DH194">
            <v>204046</v>
          </cell>
          <cell r="DJ194">
            <v>632809</v>
          </cell>
          <cell r="DK194">
            <v>332635</v>
          </cell>
          <cell r="DN194">
            <v>113014</v>
          </cell>
          <cell r="DO194">
            <v>200773</v>
          </cell>
          <cell r="DS194">
            <v>646422</v>
          </cell>
          <cell r="DT194">
            <v>332635</v>
          </cell>
          <cell r="DU194">
            <v>0</v>
          </cell>
          <cell r="DW194">
            <v>113014</v>
          </cell>
          <cell r="DX194">
            <v>200773</v>
          </cell>
          <cell r="EA194">
            <v>646422</v>
          </cell>
          <cell r="EB194">
            <v>332635</v>
          </cell>
          <cell r="EC194">
            <v>-11928</v>
          </cell>
          <cell r="EE194">
            <v>113221</v>
          </cell>
          <cell r="EF194">
            <v>200566</v>
          </cell>
          <cell r="EI194">
            <v>634494</v>
          </cell>
          <cell r="EJ194">
            <v>201907</v>
          </cell>
          <cell r="EK194">
            <v>0</v>
          </cell>
          <cell r="EM194">
            <v>86285</v>
          </cell>
          <cell r="EN194">
            <v>151553</v>
          </cell>
          <cell r="EQ194">
            <v>439745</v>
          </cell>
          <cell r="ER194">
            <v>186303</v>
          </cell>
          <cell r="ES194">
            <v>0</v>
          </cell>
          <cell r="EU194">
            <v>90276</v>
          </cell>
          <cell r="EV194">
            <v>163166</v>
          </cell>
          <cell r="EY194">
            <v>439745</v>
          </cell>
          <cell r="FH194">
            <v>0</v>
          </cell>
          <cell r="FI194">
            <v>3383249</v>
          </cell>
          <cell r="FJ194">
            <v>0</v>
          </cell>
          <cell r="FK194">
            <v>1112642</v>
          </cell>
          <cell r="FL194">
            <v>2201391</v>
          </cell>
          <cell r="FM194">
            <v>0</v>
          </cell>
          <cell r="FN194">
            <v>6697282</v>
          </cell>
          <cell r="FO194">
            <v>-39152</v>
          </cell>
          <cell r="FP194">
            <v>6658130</v>
          </cell>
          <cell r="FQ194">
            <v>439744</v>
          </cell>
          <cell r="FV194">
            <v>439744</v>
          </cell>
          <cell r="FX194">
            <v>0</v>
          </cell>
          <cell r="FY194">
            <v>0</v>
          </cell>
          <cell r="FZ194">
            <v>0</v>
          </cell>
          <cell r="GA194">
            <v>0</v>
          </cell>
          <cell r="GD194">
            <v>7757055</v>
          </cell>
          <cell r="GL194">
            <v>439745</v>
          </cell>
          <cell r="GM194">
            <v>-1</v>
          </cell>
          <cell r="GP194">
            <v>0</v>
          </cell>
          <cell r="GQ194">
            <v>0</v>
          </cell>
          <cell r="GS194">
            <v>3157794</v>
          </cell>
          <cell r="GT194">
            <v>-186303</v>
          </cell>
          <cell r="GU194">
            <v>0</v>
          </cell>
          <cell r="GV194">
            <v>0</v>
          </cell>
          <cell r="GW194">
            <v>1022366</v>
          </cell>
          <cell r="GX194">
            <v>-90276</v>
          </cell>
          <cell r="GY194">
            <v>2038225</v>
          </cell>
          <cell r="GZ194">
            <v>-163166</v>
          </cell>
          <cell r="HA194">
            <v>0</v>
          </cell>
          <cell r="HB194">
            <v>0</v>
          </cell>
          <cell r="HD194">
            <v>0</v>
          </cell>
          <cell r="HF194">
            <v>0</v>
          </cell>
          <cell r="HI194">
            <v>3519612</v>
          </cell>
          <cell r="HJ194">
            <v>3177670</v>
          </cell>
        </row>
        <row r="195">
          <cell r="A195" t="str">
            <v>W87001</v>
          </cell>
          <cell r="B195" t="str">
            <v>1K</v>
          </cell>
          <cell r="C195" t="str">
            <v>KIPP Booker T. Washington High School</v>
          </cell>
          <cell r="D195" t="str">
            <v>202277213-08</v>
          </cell>
          <cell r="E195">
            <v>947321</v>
          </cell>
          <cell r="I195">
            <v>947321</v>
          </cell>
          <cell r="J195">
            <v>949921</v>
          </cell>
          <cell r="K195">
            <v>949921</v>
          </cell>
          <cell r="L195">
            <v>949921</v>
          </cell>
          <cell r="M195">
            <v>949921</v>
          </cell>
          <cell r="N195">
            <v>949921</v>
          </cell>
          <cell r="O195">
            <v>1255380</v>
          </cell>
          <cell r="P195">
            <v>1252804</v>
          </cell>
          <cell r="R195">
            <v>78944</v>
          </cell>
          <cell r="S195">
            <v>35840</v>
          </cell>
          <cell r="U195">
            <v>43104</v>
          </cell>
          <cell r="W195">
            <v>78944</v>
          </cell>
          <cell r="X195">
            <v>35840</v>
          </cell>
          <cell r="Z195">
            <v>43104</v>
          </cell>
          <cell r="AB195">
            <v>79204</v>
          </cell>
          <cell r="AC195">
            <v>36100</v>
          </cell>
          <cell r="AE195">
            <v>43104</v>
          </cell>
          <cell r="AG195">
            <v>79204</v>
          </cell>
          <cell r="AH195">
            <v>36100</v>
          </cell>
          <cell r="AJ195">
            <v>43104</v>
          </cell>
          <cell r="AL195">
            <v>79204</v>
          </cell>
          <cell r="AM195">
            <v>36100</v>
          </cell>
          <cell r="AO195">
            <v>43104</v>
          </cell>
          <cell r="AQ195">
            <v>79203</v>
          </cell>
          <cell r="AR195">
            <v>36100</v>
          </cell>
          <cell r="AT195">
            <v>43103</v>
          </cell>
          <cell r="AV195">
            <v>79203</v>
          </cell>
          <cell r="AW195">
            <v>36100</v>
          </cell>
          <cell r="AY195">
            <v>43103</v>
          </cell>
          <cell r="BA195">
            <v>181022</v>
          </cell>
          <cell r="BB195">
            <v>122040</v>
          </cell>
          <cell r="BD195">
            <v>58982</v>
          </cell>
          <cell r="BE195">
            <v>179734</v>
          </cell>
          <cell r="BF195">
            <v>120752</v>
          </cell>
          <cell r="BH195">
            <v>58982</v>
          </cell>
          <cell r="BI195">
            <v>0</v>
          </cell>
          <cell r="BM195">
            <v>0</v>
          </cell>
          <cell r="BQ195">
            <v>0</v>
          </cell>
          <cell r="BU195">
            <v>35096</v>
          </cell>
          <cell r="BX195">
            <v>6881</v>
          </cell>
          <cell r="BY195">
            <v>36967</v>
          </cell>
          <cell r="CA195">
            <v>78944</v>
          </cell>
          <cell r="CB195">
            <v>35099</v>
          </cell>
          <cell r="CE195">
            <v>15368</v>
          </cell>
          <cell r="CF195">
            <v>28477</v>
          </cell>
          <cell r="CH195">
            <v>78944</v>
          </cell>
          <cell r="CI195">
            <v>35354</v>
          </cell>
          <cell r="CJ195">
            <v>0</v>
          </cell>
          <cell r="CL195">
            <v>15438</v>
          </cell>
          <cell r="CM195">
            <v>28412</v>
          </cell>
          <cell r="CO195">
            <v>79204</v>
          </cell>
          <cell r="CP195">
            <v>35354</v>
          </cell>
          <cell r="CQ195">
            <v>-1827</v>
          </cell>
          <cell r="CS195">
            <v>15438</v>
          </cell>
          <cell r="CT195">
            <v>28412</v>
          </cell>
          <cell r="CV195">
            <v>77377</v>
          </cell>
          <cell r="CW195">
            <v>35354</v>
          </cell>
          <cell r="CZ195">
            <v>15399</v>
          </cell>
          <cell r="DA195">
            <v>28451</v>
          </cell>
          <cell r="DC195">
            <v>79204</v>
          </cell>
          <cell r="DD195">
            <v>35354</v>
          </cell>
          <cell r="DE195">
            <v>-1827</v>
          </cell>
          <cell r="DG195">
            <v>15399</v>
          </cell>
          <cell r="DH195">
            <v>28451</v>
          </cell>
          <cell r="DJ195">
            <v>77377</v>
          </cell>
          <cell r="DK195">
            <v>35330</v>
          </cell>
          <cell r="DN195">
            <v>15891</v>
          </cell>
          <cell r="DO195">
            <v>27982</v>
          </cell>
          <cell r="DS195">
            <v>79203</v>
          </cell>
          <cell r="DT195">
            <v>35330</v>
          </cell>
          <cell r="DU195">
            <v>-3384</v>
          </cell>
          <cell r="DW195">
            <v>15891</v>
          </cell>
          <cell r="DX195">
            <v>27982</v>
          </cell>
          <cell r="EA195">
            <v>75819</v>
          </cell>
          <cell r="EB195">
            <v>35330</v>
          </cell>
          <cell r="EC195">
            <v>-3735</v>
          </cell>
          <cell r="EE195">
            <v>15920</v>
          </cell>
          <cell r="EF195">
            <v>27953</v>
          </cell>
          <cell r="EI195">
            <v>75468</v>
          </cell>
          <cell r="EJ195">
            <v>106981</v>
          </cell>
          <cell r="EK195">
            <v>-1880</v>
          </cell>
          <cell r="EM195">
            <v>24302</v>
          </cell>
          <cell r="EN195">
            <v>49739</v>
          </cell>
          <cell r="EQ195">
            <v>179142</v>
          </cell>
          <cell r="ER195">
            <v>97671</v>
          </cell>
          <cell r="ES195">
            <v>-1410</v>
          </cell>
          <cell r="EU195">
            <v>25426</v>
          </cell>
          <cell r="EV195">
            <v>56637</v>
          </cell>
          <cell r="EY195">
            <v>178324</v>
          </cell>
          <cell r="FH195">
            <v>0</v>
          </cell>
          <cell r="FI195">
            <v>522253</v>
          </cell>
          <cell r="FJ195">
            <v>0</v>
          </cell>
          <cell r="FK195">
            <v>181353</v>
          </cell>
          <cell r="FL195">
            <v>369463</v>
          </cell>
          <cell r="FM195">
            <v>0</v>
          </cell>
          <cell r="FN195">
            <v>1073069</v>
          </cell>
          <cell r="FO195">
            <v>-14063</v>
          </cell>
          <cell r="FP195">
            <v>1059006</v>
          </cell>
          <cell r="FQ195">
            <v>179735</v>
          </cell>
          <cell r="FV195">
            <v>179735</v>
          </cell>
          <cell r="FX195">
            <v>0</v>
          </cell>
          <cell r="FY195">
            <v>0</v>
          </cell>
          <cell r="FZ195">
            <v>0</v>
          </cell>
          <cell r="GA195">
            <v>0</v>
          </cell>
          <cell r="GD195">
            <v>947321</v>
          </cell>
          <cell r="GL195">
            <v>179734</v>
          </cell>
          <cell r="GM195">
            <v>1</v>
          </cell>
          <cell r="GP195">
            <v>0</v>
          </cell>
          <cell r="GQ195">
            <v>0</v>
          </cell>
          <cell r="GS195">
            <v>411929</v>
          </cell>
          <cell r="GT195">
            <v>-96261</v>
          </cell>
          <cell r="GU195">
            <v>0</v>
          </cell>
          <cell r="GV195">
            <v>0</v>
          </cell>
          <cell r="GW195">
            <v>155927</v>
          </cell>
          <cell r="GX195">
            <v>-25426</v>
          </cell>
          <cell r="GY195">
            <v>312826</v>
          </cell>
          <cell r="GZ195">
            <v>-56637</v>
          </cell>
          <cell r="HA195">
            <v>0</v>
          </cell>
          <cell r="HB195">
            <v>0</v>
          </cell>
          <cell r="HD195">
            <v>0</v>
          </cell>
          <cell r="HF195">
            <v>0</v>
          </cell>
          <cell r="HI195">
            <v>567172</v>
          </cell>
          <cell r="HJ195">
            <v>505897</v>
          </cell>
        </row>
        <row r="196">
          <cell r="A196" t="str">
            <v>WJ4001</v>
          </cell>
          <cell r="B196" t="str">
            <v>CN</v>
          </cell>
          <cell r="C196" t="str">
            <v>Livingston Collegiate Academy</v>
          </cell>
          <cell r="D196" t="str">
            <v>800601507-04</v>
          </cell>
          <cell r="E196">
            <v>1136786</v>
          </cell>
          <cell r="I196">
            <v>1136786</v>
          </cell>
          <cell r="J196">
            <v>1139906</v>
          </cell>
          <cell r="K196">
            <v>1139906</v>
          </cell>
          <cell r="L196">
            <v>1139906</v>
          </cell>
          <cell r="M196">
            <v>1139906</v>
          </cell>
          <cell r="N196">
            <v>1139906</v>
          </cell>
          <cell r="O196">
            <v>1618790</v>
          </cell>
          <cell r="P196">
            <v>1615311</v>
          </cell>
          <cell r="R196">
            <v>94732</v>
          </cell>
          <cell r="S196">
            <v>43008</v>
          </cell>
          <cell r="U196">
            <v>51724</v>
          </cell>
          <cell r="W196">
            <v>94732</v>
          </cell>
          <cell r="X196">
            <v>43008</v>
          </cell>
          <cell r="Z196">
            <v>51724</v>
          </cell>
          <cell r="AB196">
            <v>95045</v>
          </cell>
          <cell r="AC196">
            <v>43320</v>
          </cell>
          <cell r="AE196">
            <v>51725</v>
          </cell>
          <cell r="AG196">
            <v>95045</v>
          </cell>
          <cell r="AH196">
            <v>43320</v>
          </cell>
          <cell r="AJ196">
            <v>51725</v>
          </cell>
          <cell r="AL196">
            <v>95045</v>
          </cell>
          <cell r="AM196">
            <v>43320</v>
          </cell>
          <cell r="AO196">
            <v>51725</v>
          </cell>
          <cell r="AQ196">
            <v>95044</v>
          </cell>
          <cell r="AR196">
            <v>43320</v>
          </cell>
          <cell r="AT196">
            <v>51724</v>
          </cell>
          <cell r="AV196">
            <v>95044</v>
          </cell>
          <cell r="AW196">
            <v>43320</v>
          </cell>
          <cell r="AY196">
            <v>51724</v>
          </cell>
          <cell r="BA196">
            <v>254671</v>
          </cell>
          <cell r="BB196">
            <v>134713</v>
          </cell>
          <cell r="BD196">
            <v>119958</v>
          </cell>
          <cell r="BE196">
            <v>252932</v>
          </cell>
          <cell r="BF196">
            <v>132974</v>
          </cell>
          <cell r="BH196">
            <v>119958</v>
          </cell>
          <cell r="BI196">
            <v>0</v>
          </cell>
          <cell r="BM196">
            <v>0</v>
          </cell>
          <cell r="BQ196">
            <v>0</v>
          </cell>
          <cell r="BU196">
            <v>42116</v>
          </cell>
          <cell r="BX196">
            <v>8258</v>
          </cell>
          <cell r="BY196">
            <v>44358</v>
          </cell>
          <cell r="CA196">
            <v>94732</v>
          </cell>
          <cell r="CB196">
            <v>42119</v>
          </cell>
          <cell r="CE196">
            <v>18441</v>
          </cell>
          <cell r="CF196">
            <v>34172</v>
          </cell>
          <cell r="CH196">
            <v>94732</v>
          </cell>
          <cell r="CI196">
            <v>42425</v>
          </cell>
          <cell r="CJ196">
            <v>-8886</v>
          </cell>
          <cell r="CL196">
            <v>18525</v>
          </cell>
          <cell r="CM196">
            <v>34095</v>
          </cell>
          <cell r="CO196">
            <v>86159</v>
          </cell>
          <cell r="CP196">
            <v>42425</v>
          </cell>
          <cell r="CQ196">
            <v>-2284</v>
          </cell>
          <cell r="CS196">
            <v>18525</v>
          </cell>
          <cell r="CT196">
            <v>34095</v>
          </cell>
          <cell r="CV196">
            <v>92761</v>
          </cell>
          <cell r="CW196">
            <v>42425</v>
          </cell>
          <cell r="CZ196">
            <v>18479</v>
          </cell>
          <cell r="DA196">
            <v>34141</v>
          </cell>
          <cell r="DC196">
            <v>95045</v>
          </cell>
          <cell r="DD196">
            <v>42425</v>
          </cell>
          <cell r="DE196">
            <v>-11170</v>
          </cell>
          <cell r="DG196">
            <v>18479</v>
          </cell>
          <cell r="DH196">
            <v>34141</v>
          </cell>
          <cell r="DJ196">
            <v>83875</v>
          </cell>
          <cell r="DK196">
            <v>42396</v>
          </cell>
          <cell r="DN196">
            <v>19070</v>
          </cell>
          <cell r="DO196">
            <v>33578</v>
          </cell>
          <cell r="DS196">
            <v>95044</v>
          </cell>
          <cell r="DT196">
            <v>42396</v>
          </cell>
          <cell r="DU196">
            <v>-2256</v>
          </cell>
          <cell r="DW196">
            <v>19070</v>
          </cell>
          <cell r="DX196">
            <v>33578</v>
          </cell>
          <cell r="EA196">
            <v>92788</v>
          </cell>
          <cell r="EB196">
            <v>42396</v>
          </cell>
          <cell r="EC196">
            <v>-14294</v>
          </cell>
          <cell r="EE196">
            <v>19104</v>
          </cell>
          <cell r="EF196">
            <v>33544</v>
          </cell>
          <cell r="EI196">
            <v>80750</v>
          </cell>
          <cell r="EJ196">
            <v>118090</v>
          </cell>
          <cell r="EK196">
            <v>-1880</v>
          </cell>
          <cell r="EM196">
            <v>49426</v>
          </cell>
          <cell r="EN196">
            <v>87155</v>
          </cell>
          <cell r="EQ196">
            <v>252791</v>
          </cell>
          <cell r="ER196">
            <v>107557</v>
          </cell>
          <cell r="ES196">
            <v>-2448</v>
          </cell>
          <cell r="EU196">
            <v>51712</v>
          </cell>
          <cell r="EV196">
            <v>93663</v>
          </cell>
          <cell r="EY196">
            <v>250484</v>
          </cell>
          <cell r="FH196">
            <v>0</v>
          </cell>
          <cell r="FI196">
            <v>606770</v>
          </cell>
          <cell r="FJ196">
            <v>0</v>
          </cell>
          <cell r="FK196">
            <v>259089</v>
          </cell>
          <cell r="FL196">
            <v>496520</v>
          </cell>
          <cell r="FM196">
            <v>0</v>
          </cell>
          <cell r="FN196">
            <v>1362379</v>
          </cell>
          <cell r="FO196">
            <v>-43218</v>
          </cell>
          <cell r="FP196">
            <v>1319161</v>
          </cell>
          <cell r="FQ196">
            <v>252932</v>
          </cell>
          <cell r="FV196">
            <v>252932</v>
          </cell>
          <cell r="FX196">
            <v>0</v>
          </cell>
          <cell r="FY196">
            <v>0</v>
          </cell>
          <cell r="FZ196">
            <v>0</v>
          </cell>
          <cell r="GA196">
            <v>0</v>
          </cell>
          <cell r="GD196">
            <v>1136786</v>
          </cell>
          <cell r="GL196">
            <v>252932</v>
          </cell>
          <cell r="GM196">
            <v>0</v>
          </cell>
          <cell r="GP196">
            <v>0</v>
          </cell>
          <cell r="GQ196">
            <v>0</v>
          </cell>
          <cell r="GS196">
            <v>458443</v>
          </cell>
          <cell r="GT196">
            <v>-105109</v>
          </cell>
          <cell r="GU196">
            <v>0</v>
          </cell>
          <cell r="GV196">
            <v>0</v>
          </cell>
          <cell r="GW196">
            <v>207377</v>
          </cell>
          <cell r="GX196">
            <v>-51712</v>
          </cell>
          <cell r="GY196">
            <v>402857</v>
          </cell>
          <cell r="GZ196">
            <v>-93663</v>
          </cell>
          <cell r="HA196">
            <v>0</v>
          </cell>
          <cell r="HB196">
            <v>0</v>
          </cell>
          <cell r="HD196">
            <v>0</v>
          </cell>
          <cell r="HF196">
            <v>0</v>
          </cell>
          <cell r="HI196">
            <v>656943</v>
          </cell>
          <cell r="HJ196">
            <v>705436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L"/>
      <sheetName val="McDonogh"/>
    </sheetNames>
    <sheetDataSet>
      <sheetData sheetId="0">
        <row r="2">
          <cell r="J2">
            <v>148</v>
          </cell>
        </row>
      </sheetData>
      <sheetData sheetId="1">
        <row r="3">
          <cell r="K3">
            <v>482</v>
          </cell>
        </row>
        <row r="4">
          <cell r="K4">
            <v>199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t-Risk"/>
      <sheetName val="SWD"/>
      <sheetName val="GT"/>
      <sheetName val="CTE"/>
      <sheetName val="Type 3B"/>
      <sheetName val="Type 5"/>
      <sheetName val="Exceptions"/>
    </sheetNames>
    <sheetDataSet>
      <sheetData sheetId="0">
        <row r="3">
          <cell r="C3">
            <v>9538</v>
          </cell>
        </row>
      </sheetData>
      <sheetData sheetId="1">
        <row r="3">
          <cell r="I3">
            <v>23</v>
          </cell>
        </row>
      </sheetData>
      <sheetData sheetId="2">
        <row r="3">
          <cell r="I3">
            <v>5</v>
          </cell>
        </row>
      </sheetData>
      <sheetData sheetId="3">
        <row r="3">
          <cell r="I3">
            <v>2</v>
          </cell>
        </row>
      </sheetData>
      <sheetData sheetId="4" refreshError="1"/>
      <sheetData sheetId="5">
        <row r="2">
          <cell r="A2" t="str">
            <v>W12001</v>
          </cell>
        </row>
      </sheetData>
      <sheetData sheetId="6">
        <row r="2">
          <cell r="A2" t="str">
            <v>W11001</v>
          </cell>
        </row>
      </sheetData>
      <sheetData sheetId="7">
        <row r="5">
          <cell r="C5">
            <v>472</v>
          </cell>
        </row>
        <row r="16">
          <cell r="C16">
            <v>450</v>
          </cell>
        </row>
        <row r="17">
          <cell r="C17">
            <v>164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t-Risk"/>
      <sheetName val="SWD"/>
      <sheetName val="GT"/>
      <sheetName val="CTE"/>
      <sheetName val="Type 3B"/>
      <sheetName val="Type 5"/>
      <sheetName val="SCA"/>
    </sheetNames>
    <sheetDataSet>
      <sheetData sheetId="0">
        <row r="3">
          <cell r="C3">
            <v>9530</v>
          </cell>
        </row>
      </sheetData>
      <sheetData sheetId="1">
        <row r="3">
          <cell r="C3">
            <v>6622</v>
          </cell>
        </row>
      </sheetData>
      <sheetData sheetId="2">
        <row r="3">
          <cell r="C3">
            <v>894</v>
          </cell>
        </row>
      </sheetData>
      <sheetData sheetId="3">
        <row r="3">
          <cell r="C3">
            <v>110</v>
          </cell>
        </row>
      </sheetData>
      <sheetData sheetId="4">
        <row r="3">
          <cell r="F3">
            <v>0</v>
          </cell>
        </row>
      </sheetData>
      <sheetData sheetId="5">
        <row r="2">
          <cell r="A2" t="str">
            <v>W12001</v>
          </cell>
        </row>
      </sheetData>
      <sheetData sheetId="6">
        <row r="2">
          <cell r="A2" t="str">
            <v>W11001</v>
          </cell>
          <cell r="B2">
            <v>300002</v>
          </cell>
          <cell r="C2" t="str">
            <v>Nelson Elementary School</v>
          </cell>
          <cell r="D2">
            <v>0</v>
          </cell>
          <cell r="E2">
            <v>0</v>
          </cell>
          <cell r="F2">
            <v>475</v>
          </cell>
        </row>
        <row r="3">
          <cell r="A3" t="str">
            <v>W14001</v>
          </cell>
          <cell r="B3">
            <v>300004</v>
          </cell>
          <cell r="C3" t="str">
            <v>Gentilly Terrace Elementary School</v>
          </cell>
          <cell r="D3">
            <v>0</v>
          </cell>
          <cell r="E3">
            <v>0</v>
          </cell>
          <cell r="F3">
            <v>443</v>
          </cell>
        </row>
        <row r="4">
          <cell r="A4" t="str">
            <v>W21001</v>
          </cell>
          <cell r="B4">
            <v>390001</v>
          </cell>
          <cell r="C4" t="str">
            <v>James M_ Singleton Charter School</v>
          </cell>
          <cell r="D4">
            <v>0</v>
          </cell>
          <cell r="E4">
            <v>0</v>
          </cell>
          <cell r="F4">
            <v>431</v>
          </cell>
        </row>
        <row r="5">
          <cell r="A5" t="str">
            <v>W32001</v>
          </cell>
          <cell r="B5" t="str">
            <v>W32001</v>
          </cell>
          <cell r="C5" t="str">
            <v>Joseph A_ Craig Charter School</v>
          </cell>
          <cell r="D5">
            <v>0</v>
          </cell>
          <cell r="E5">
            <v>0</v>
          </cell>
          <cell r="F5">
            <v>320</v>
          </cell>
        </row>
        <row r="6">
          <cell r="A6" t="str">
            <v>W51001</v>
          </cell>
          <cell r="B6">
            <v>393001</v>
          </cell>
          <cell r="C6" t="str">
            <v>Lafayette Academy</v>
          </cell>
          <cell r="D6">
            <v>0</v>
          </cell>
          <cell r="E6">
            <v>0</v>
          </cell>
          <cell r="F6">
            <v>864</v>
          </cell>
        </row>
        <row r="7">
          <cell r="A7" t="str">
            <v>W52001</v>
          </cell>
          <cell r="B7">
            <v>393002</v>
          </cell>
          <cell r="C7" t="str">
            <v>Esperanza Charter School</v>
          </cell>
          <cell r="D7">
            <v>0</v>
          </cell>
          <cell r="E7">
            <v>0</v>
          </cell>
          <cell r="F7">
            <v>518</v>
          </cell>
        </row>
        <row r="8">
          <cell r="A8" t="str">
            <v>W53001</v>
          </cell>
          <cell r="B8">
            <v>393003</v>
          </cell>
          <cell r="C8" t="str">
            <v>McDonogh 42 Charter School</v>
          </cell>
          <cell r="D8">
            <v>0</v>
          </cell>
          <cell r="E8">
            <v>0</v>
          </cell>
          <cell r="F8">
            <v>464</v>
          </cell>
        </row>
        <row r="9">
          <cell r="A9" t="str">
            <v>W62001</v>
          </cell>
          <cell r="B9">
            <v>395005</v>
          </cell>
          <cell r="C9" t="str">
            <v>Lord Beaconsfield Landry</v>
          </cell>
          <cell r="D9">
            <v>0</v>
          </cell>
          <cell r="E9">
            <v>0</v>
          </cell>
          <cell r="F9">
            <v>1245</v>
          </cell>
        </row>
        <row r="10">
          <cell r="A10" t="str">
            <v>W63001</v>
          </cell>
          <cell r="B10">
            <v>395004</v>
          </cell>
          <cell r="C10" t="str">
            <v>McDonogh #32 Elementary School</v>
          </cell>
          <cell r="D10">
            <v>0</v>
          </cell>
          <cell r="E10">
            <v>0</v>
          </cell>
          <cell r="F10">
            <v>587</v>
          </cell>
        </row>
        <row r="11">
          <cell r="A11" t="str">
            <v>W64001</v>
          </cell>
          <cell r="B11">
            <v>395003</v>
          </cell>
          <cell r="C11" t="str">
            <v>William J_ Fischer Elementary School</v>
          </cell>
          <cell r="D11">
            <v>0</v>
          </cell>
          <cell r="E11">
            <v>0</v>
          </cell>
          <cell r="F11">
            <v>531</v>
          </cell>
        </row>
        <row r="12">
          <cell r="A12" t="str">
            <v>W65001</v>
          </cell>
          <cell r="B12">
            <v>395002</v>
          </cell>
          <cell r="C12" t="str">
            <v>Dwight D_ Eisenhower Elementary School</v>
          </cell>
          <cell r="D12">
            <v>0</v>
          </cell>
          <cell r="E12">
            <v>0</v>
          </cell>
          <cell r="F12">
            <v>732</v>
          </cell>
        </row>
        <row r="13">
          <cell r="A13" t="str">
            <v>W66001</v>
          </cell>
          <cell r="B13">
            <v>395001</v>
          </cell>
          <cell r="C13" t="str">
            <v>Martin Behrman Elementary School</v>
          </cell>
          <cell r="D13">
            <v>0</v>
          </cell>
          <cell r="E13">
            <v>0</v>
          </cell>
          <cell r="F13">
            <v>676</v>
          </cell>
        </row>
        <row r="14">
          <cell r="A14" t="str">
            <v>W67001</v>
          </cell>
          <cell r="B14">
            <v>395007</v>
          </cell>
          <cell r="C14" t="str">
            <v>Algiers Technology Academy</v>
          </cell>
          <cell r="D14">
            <v>0</v>
          </cell>
          <cell r="E14">
            <v>0</v>
          </cell>
          <cell r="F14">
            <v>241</v>
          </cell>
        </row>
        <row r="15">
          <cell r="A15" t="str">
            <v>W71001</v>
          </cell>
          <cell r="B15">
            <v>397001</v>
          </cell>
          <cell r="C15" t="str">
            <v>Sophie B_ Wright Institute of Academic Excellence</v>
          </cell>
          <cell r="D15">
            <v>0</v>
          </cell>
          <cell r="E15">
            <v>0</v>
          </cell>
          <cell r="F15">
            <v>424</v>
          </cell>
        </row>
        <row r="16">
          <cell r="A16" t="str">
            <v>W81001</v>
          </cell>
          <cell r="B16">
            <v>398002</v>
          </cell>
          <cell r="C16" t="str">
            <v>KIPP McDonogh 15 School for the Creative Arts</v>
          </cell>
          <cell r="D16">
            <v>0</v>
          </cell>
          <cell r="E16">
            <v>0</v>
          </cell>
          <cell r="F16">
            <v>912</v>
          </cell>
        </row>
        <row r="17">
          <cell r="A17" t="str">
            <v>W82001</v>
          </cell>
          <cell r="B17">
            <v>398001</v>
          </cell>
          <cell r="C17" t="str">
            <v>KIPP Believe College Prep (Phillips)</v>
          </cell>
          <cell r="D17">
            <v>0</v>
          </cell>
          <cell r="E17">
            <v>0</v>
          </cell>
          <cell r="F17">
            <v>883</v>
          </cell>
        </row>
        <row r="18">
          <cell r="A18" t="str">
            <v>W83001</v>
          </cell>
          <cell r="B18">
            <v>398003</v>
          </cell>
          <cell r="C18" t="str">
            <v>KIPP Central City Academy</v>
          </cell>
          <cell r="D18">
            <v>0</v>
          </cell>
          <cell r="E18">
            <v>0</v>
          </cell>
          <cell r="F18">
            <v>425</v>
          </cell>
        </row>
        <row r="19">
          <cell r="A19" t="str">
            <v>W85001</v>
          </cell>
          <cell r="B19">
            <v>398006</v>
          </cell>
          <cell r="C19" t="str">
            <v>KIPP New Orleans Leadership Academy</v>
          </cell>
          <cell r="D19">
            <v>0</v>
          </cell>
          <cell r="E19">
            <v>0</v>
          </cell>
          <cell r="F19">
            <v>868</v>
          </cell>
        </row>
        <row r="20">
          <cell r="A20" t="str">
            <v>W86001</v>
          </cell>
          <cell r="B20">
            <v>398007</v>
          </cell>
          <cell r="C20" t="str">
            <v>KIPP East Community Primary</v>
          </cell>
          <cell r="D20">
            <v>0</v>
          </cell>
          <cell r="E20">
            <v>0</v>
          </cell>
          <cell r="F20">
            <v>158</v>
          </cell>
        </row>
        <row r="21">
          <cell r="A21" t="str">
            <v>W87001</v>
          </cell>
          <cell r="B21">
            <v>398008</v>
          </cell>
          <cell r="C21" t="str">
            <v>KIPP Booker T. Washington High School</v>
          </cell>
        </row>
        <row r="22">
          <cell r="A22" t="str">
            <v>W91001</v>
          </cell>
          <cell r="B22">
            <v>399001</v>
          </cell>
          <cell r="C22" t="str">
            <v>Samuel J_ Green Charter School</v>
          </cell>
          <cell r="D22">
            <v>0</v>
          </cell>
          <cell r="E22">
            <v>0</v>
          </cell>
          <cell r="F22">
            <v>509</v>
          </cell>
        </row>
        <row r="23">
          <cell r="A23" t="str">
            <v>W92001</v>
          </cell>
          <cell r="B23">
            <v>399002</v>
          </cell>
          <cell r="C23" t="str">
            <v>Arthur Ashe Charter School</v>
          </cell>
          <cell r="D23">
            <v>0</v>
          </cell>
          <cell r="E23">
            <v>0</v>
          </cell>
          <cell r="F23">
            <v>696</v>
          </cell>
        </row>
        <row r="24">
          <cell r="A24" t="str">
            <v>W93001</v>
          </cell>
          <cell r="B24">
            <v>399003</v>
          </cell>
          <cell r="C24" t="str">
            <v>Joseph S_ Clark Preparatory High School</v>
          </cell>
          <cell r="D24">
            <v>0</v>
          </cell>
          <cell r="E24">
            <v>0</v>
          </cell>
          <cell r="F24">
            <v>371</v>
          </cell>
        </row>
        <row r="25">
          <cell r="A25" t="str">
            <v>W94001</v>
          </cell>
          <cell r="B25">
            <v>399004</v>
          </cell>
          <cell r="C25" t="str">
            <v>Phillis Wheatley Community School</v>
          </cell>
          <cell r="D25">
            <v>0</v>
          </cell>
          <cell r="E25">
            <v>0</v>
          </cell>
          <cell r="F25">
            <v>659</v>
          </cell>
        </row>
        <row r="26">
          <cell r="A26" t="str">
            <v>W95001</v>
          </cell>
          <cell r="B26">
            <v>399005</v>
          </cell>
          <cell r="C26" t="str">
            <v>Langston Hughes Charter Academy</v>
          </cell>
          <cell r="D26">
            <v>0</v>
          </cell>
          <cell r="E26">
            <v>0</v>
          </cell>
          <cell r="F26">
            <v>783</v>
          </cell>
        </row>
        <row r="27">
          <cell r="A27" t="str">
            <v>WAA001</v>
          </cell>
          <cell r="B27">
            <v>368001</v>
          </cell>
          <cell r="C27" t="str">
            <v>Morris Jeff Community School</v>
          </cell>
          <cell r="D27">
            <v>0</v>
          </cell>
          <cell r="E27">
            <v>0</v>
          </cell>
          <cell r="F27">
            <v>559</v>
          </cell>
        </row>
        <row r="28">
          <cell r="A28" t="str">
            <v>WAB001</v>
          </cell>
          <cell r="B28">
            <v>367001</v>
          </cell>
          <cell r="C28" t="str">
            <v>Edgar P_ Harney Spirit of Excellence Academy</v>
          </cell>
          <cell r="D28">
            <v>0</v>
          </cell>
          <cell r="E28">
            <v>0</v>
          </cell>
          <cell r="F28">
            <v>363</v>
          </cell>
        </row>
        <row r="29">
          <cell r="A29" t="str">
            <v>WAE001</v>
          </cell>
          <cell r="B29">
            <v>364001</v>
          </cell>
          <cell r="C29" t="str">
            <v>Fannie C_ Williams Charter School</v>
          </cell>
          <cell r="D29">
            <v>0</v>
          </cell>
          <cell r="E29">
            <v>0</v>
          </cell>
          <cell r="F29">
            <v>570</v>
          </cell>
        </row>
        <row r="30">
          <cell r="A30" t="str">
            <v>WAF001</v>
          </cell>
          <cell r="B30">
            <v>363001</v>
          </cell>
          <cell r="C30" t="str">
            <v>Harriet Tubman Charter School</v>
          </cell>
          <cell r="D30">
            <v>0</v>
          </cell>
          <cell r="E30">
            <v>0</v>
          </cell>
          <cell r="F30">
            <v>532</v>
          </cell>
        </row>
        <row r="31">
          <cell r="A31" t="str">
            <v>WAH001</v>
          </cell>
          <cell r="B31">
            <v>360001</v>
          </cell>
          <cell r="C31" t="str">
            <v>The NET Charter High School</v>
          </cell>
          <cell r="D31">
            <v>0</v>
          </cell>
          <cell r="E31">
            <v>0</v>
          </cell>
          <cell r="F31">
            <v>163</v>
          </cell>
        </row>
        <row r="32">
          <cell r="A32" t="str">
            <v>WAI001</v>
          </cell>
          <cell r="B32">
            <v>361001</v>
          </cell>
          <cell r="C32" t="str">
            <v>Crescent Leadership Academy</v>
          </cell>
          <cell r="D32">
            <v>0</v>
          </cell>
          <cell r="E32">
            <v>0</v>
          </cell>
          <cell r="F32">
            <v>108</v>
          </cell>
        </row>
        <row r="33">
          <cell r="A33" t="str">
            <v>WAM001</v>
          </cell>
          <cell r="B33">
            <v>363002</v>
          </cell>
          <cell r="C33" t="str">
            <v>Paul Habans Charter School</v>
          </cell>
          <cell r="D33">
            <v>0</v>
          </cell>
          <cell r="E33">
            <v>0</v>
          </cell>
          <cell r="F33">
            <v>486</v>
          </cell>
        </row>
        <row r="34">
          <cell r="A34" t="str">
            <v>WE1001</v>
          </cell>
          <cell r="B34">
            <v>385001</v>
          </cell>
          <cell r="C34" t="str">
            <v>Sylvanie Williams College Prep</v>
          </cell>
          <cell r="D34">
            <v>0</v>
          </cell>
          <cell r="E34">
            <v>0</v>
          </cell>
          <cell r="F34">
            <v>396</v>
          </cell>
        </row>
        <row r="35">
          <cell r="A35" t="str">
            <v>WE2001</v>
          </cell>
          <cell r="B35">
            <v>385002</v>
          </cell>
          <cell r="C35" t="str">
            <v>Cohen College Prep</v>
          </cell>
          <cell r="D35">
            <v>0</v>
          </cell>
          <cell r="E35">
            <v>0</v>
          </cell>
          <cell r="F35">
            <v>430</v>
          </cell>
        </row>
        <row r="36">
          <cell r="A36" t="str">
            <v>WE3001</v>
          </cell>
          <cell r="B36">
            <v>385003</v>
          </cell>
          <cell r="C36" t="str">
            <v>Lawrence D_ Crocker College Prep</v>
          </cell>
          <cell r="D36">
            <v>0</v>
          </cell>
          <cell r="E36">
            <v>0</v>
          </cell>
          <cell r="F36">
            <v>455</v>
          </cell>
        </row>
        <row r="37">
          <cell r="A37" t="str">
            <v>WI1001</v>
          </cell>
          <cell r="B37">
            <v>381001</v>
          </cell>
          <cell r="C37" t="str">
            <v>Akili Academy of New Orleans</v>
          </cell>
          <cell r="D37">
            <v>0</v>
          </cell>
          <cell r="E37">
            <v>0</v>
          </cell>
          <cell r="F37">
            <v>544</v>
          </cell>
        </row>
        <row r="38">
          <cell r="A38" t="str">
            <v>WJ1001</v>
          </cell>
          <cell r="B38">
            <v>382001</v>
          </cell>
          <cell r="C38" t="str">
            <v>Sci Academy</v>
          </cell>
          <cell r="D38">
            <v>0</v>
          </cell>
          <cell r="E38">
            <v>0</v>
          </cell>
          <cell r="F38">
            <v>493</v>
          </cell>
        </row>
        <row r="39">
          <cell r="A39" t="str">
            <v>WJ2001</v>
          </cell>
          <cell r="B39">
            <v>382002</v>
          </cell>
          <cell r="C39" t="str">
            <v>G_ W_ Carver Collegiate Academy</v>
          </cell>
          <cell r="D39">
            <v>0</v>
          </cell>
          <cell r="E39">
            <v>0</v>
          </cell>
          <cell r="F39">
            <v>805</v>
          </cell>
        </row>
        <row r="40">
          <cell r="A40" t="str">
            <v>WJ4001</v>
          </cell>
          <cell r="B40">
            <v>382004</v>
          </cell>
          <cell r="C40" t="str">
            <v>Livingston Collegiate Academy</v>
          </cell>
        </row>
        <row r="41">
          <cell r="A41" t="str">
            <v>WL1001</v>
          </cell>
          <cell r="B41">
            <v>398004</v>
          </cell>
          <cell r="C41" t="str">
            <v>KIPP Central City Primary</v>
          </cell>
          <cell r="D41">
            <v>0</v>
          </cell>
          <cell r="E41">
            <v>0</v>
          </cell>
          <cell r="F41">
            <v>496</v>
          </cell>
        </row>
        <row r="42">
          <cell r="A42" t="str">
            <v>WU1001</v>
          </cell>
          <cell r="B42">
            <v>374001</v>
          </cell>
          <cell r="C42" t="str">
            <v>Success Preparatory Academy</v>
          </cell>
          <cell r="D42">
            <v>0</v>
          </cell>
          <cell r="E42">
            <v>0</v>
          </cell>
          <cell r="F42">
            <v>491</v>
          </cell>
        </row>
        <row r="43">
          <cell r="A43" t="str">
            <v>WV1001</v>
          </cell>
          <cell r="B43">
            <v>373001</v>
          </cell>
          <cell r="C43" t="str">
            <v>Arise Academy</v>
          </cell>
          <cell r="D43">
            <v>0</v>
          </cell>
          <cell r="E43">
            <v>0</v>
          </cell>
          <cell r="F43">
            <v>490</v>
          </cell>
        </row>
        <row r="44">
          <cell r="A44" t="str">
            <v>WV2001</v>
          </cell>
          <cell r="B44">
            <v>373002</v>
          </cell>
          <cell r="C44" t="str">
            <v>Mildred Osborne Charter School</v>
          </cell>
          <cell r="D44">
            <v>0</v>
          </cell>
          <cell r="E44">
            <v>0</v>
          </cell>
          <cell r="F44">
            <v>518</v>
          </cell>
        </row>
        <row r="45">
          <cell r="A45" t="str">
            <v>WZ1001</v>
          </cell>
          <cell r="B45">
            <v>369001</v>
          </cell>
          <cell r="C45" t="str">
            <v>ReNEW Cultural Arts Academy at Live Oak Elementary</v>
          </cell>
          <cell r="D45">
            <v>0</v>
          </cell>
          <cell r="E45">
            <v>0</v>
          </cell>
          <cell r="F45">
            <v>632</v>
          </cell>
        </row>
        <row r="46">
          <cell r="A46" t="str">
            <v>WZ2001</v>
          </cell>
          <cell r="B46">
            <v>369002</v>
          </cell>
          <cell r="C46" t="str">
            <v>ReNEW SciTech Academy at Laurel</v>
          </cell>
          <cell r="D46">
            <v>0</v>
          </cell>
          <cell r="E46">
            <v>0</v>
          </cell>
          <cell r="F46">
            <v>643</v>
          </cell>
        </row>
        <row r="47">
          <cell r="A47" t="str">
            <v>WZ3001</v>
          </cell>
          <cell r="B47">
            <v>369003</v>
          </cell>
          <cell r="C47" t="str">
            <v>ReNEW Dolores T_ Aaron Elementary</v>
          </cell>
          <cell r="D47">
            <v>0</v>
          </cell>
          <cell r="E47">
            <v>0</v>
          </cell>
          <cell r="F47">
            <v>770</v>
          </cell>
        </row>
        <row r="48">
          <cell r="A48" t="str">
            <v>WZ5001</v>
          </cell>
          <cell r="B48">
            <v>369005</v>
          </cell>
          <cell r="C48" t="str">
            <v>ReNEW Accelerated High School</v>
          </cell>
          <cell r="D48">
            <v>0</v>
          </cell>
          <cell r="E48">
            <v>0</v>
          </cell>
          <cell r="F48">
            <v>346</v>
          </cell>
        </row>
        <row r="49">
          <cell r="A49" t="str">
            <v>WZ6001</v>
          </cell>
          <cell r="B49">
            <v>369006</v>
          </cell>
          <cell r="C49" t="str">
            <v>ReNEW Schaumburg Elementary</v>
          </cell>
          <cell r="D49">
            <v>0</v>
          </cell>
          <cell r="E49">
            <v>0</v>
          </cell>
          <cell r="F49">
            <v>816</v>
          </cell>
        </row>
        <row r="50">
          <cell r="A50" t="str">
            <v>WZ7001</v>
          </cell>
          <cell r="B50">
            <v>369007</v>
          </cell>
          <cell r="C50" t="str">
            <v>ReNEW McDonogh City Park Acdmy</v>
          </cell>
          <cell r="D50">
            <v>0</v>
          </cell>
          <cell r="E50">
            <v>0</v>
          </cell>
          <cell r="F50">
            <v>681</v>
          </cell>
        </row>
        <row r="51">
          <cell r="A51" t="str">
            <v>WX1001</v>
          </cell>
          <cell r="B51">
            <v>371001</v>
          </cell>
          <cell r="C51" t="str">
            <v>Linwood Public Charter School</v>
          </cell>
          <cell r="D51">
            <v>641</v>
          </cell>
          <cell r="E51">
            <v>0</v>
          </cell>
          <cell r="F51">
            <v>0</v>
          </cell>
        </row>
        <row r="52">
          <cell r="A52" t="str">
            <v>W8B001</v>
          </cell>
          <cell r="B52" t="str">
            <v>3AP002</v>
          </cell>
          <cell r="C52" t="str">
            <v>Celerity Crestworth Charter School</v>
          </cell>
          <cell r="D52">
            <v>0</v>
          </cell>
          <cell r="E52">
            <v>209</v>
          </cell>
          <cell r="F52">
            <v>0</v>
          </cell>
        </row>
        <row r="53">
          <cell r="A53" t="str">
            <v>W9B001</v>
          </cell>
          <cell r="B53" t="str">
            <v>3B9001</v>
          </cell>
          <cell r="C53" t="str">
            <v>Capitol High School</v>
          </cell>
          <cell r="D53">
            <v>0</v>
          </cell>
          <cell r="E53">
            <v>396</v>
          </cell>
          <cell r="F53">
            <v>0</v>
          </cell>
        </row>
        <row r="54">
          <cell r="A54" t="str">
            <v>WAO001</v>
          </cell>
          <cell r="B54" t="str">
            <v>3AP003</v>
          </cell>
          <cell r="C54" t="str">
            <v>Celerity Dalton Charter School</v>
          </cell>
          <cell r="D54">
            <v>0</v>
          </cell>
          <cell r="E54">
            <v>510</v>
          </cell>
          <cell r="F54">
            <v>0</v>
          </cell>
        </row>
        <row r="55">
          <cell r="A55" t="str">
            <v>WAP001</v>
          </cell>
          <cell r="B55" t="str">
            <v>3AP001</v>
          </cell>
          <cell r="C55" t="str">
            <v>Celerity Lanier Charter School</v>
          </cell>
          <cell r="D55">
            <v>0</v>
          </cell>
          <cell r="E55">
            <v>418</v>
          </cell>
          <cell r="F55">
            <v>0</v>
          </cell>
        </row>
        <row r="56">
          <cell r="A56" t="str">
            <v>WAQ001</v>
          </cell>
          <cell r="B56" t="str">
            <v>3AQ001</v>
          </cell>
          <cell r="C56" t="str">
            <v>Baton Rouge University Preparatory Elementary</v>
          </cell>
          <cell r="D56">
            <v>0</v>
          </cell>
          <cell r="E56">
            <v>173</v>
          </cell>
          <cell r="F56">
            <v>0</v>
          </cell>
        </row>
        <row r="57">
          <cell r="A57" t="str">
            <v>WAV001</v>
          </cell>
          <cell r="B57" t="str">
            <v>WAV001</v>
          </cell>
          <cell r="C57" t="str">
            <v>Democracy Prep Baton Rouge</v>
          </cell>
          <cell r="D57">
            <v>0</v>
          </cell>
          <cell r="E57">
            <v>131</v>
          </cell>
          <cell r="F57">
            <v>0</v>
          </cell>
        </row>
        <row r="58">
          <cell r="A58" t="str">
            <v>WAW001</v>
          </cell>
          <cell r="B58" t="str">
            <v>WAW001</v>
          </cell>
          <cell r="C58" t="str">
            <v>Baton Rouge Bridge Academy</v>
          </cell>
          <cell r="D58">
            <v>0</v>
          </cell>
          <cell r="E58">
            <v>77</v>
          </cell>
          <cell r="F58">
            <v>0</v>
          </cell>
        </row>
        <row r="59">
          <cell r="A59" t="str">
            <v>WAX001</v>
          </cell>
          <cell r="B59" t="str">
            <v>WAX001</v>
          </cell>
          <cell r="C59" t="str">
            <v>Baton Rouge College Prep</v>
          </cell>
          <cell r="D59">
            <v>0</v>
          </cell>
          <cell r="E59">
            <v>100</v>
          </cell>
          <cell r="F59">
            <v>0</v>
          </cell>
        </row>
        <row r="60">
          <cell r="A60" t="str">
            <v>WB2001</v>
          </cell>
          <cell r="B60">
            <v>389002</v>
          </cell>
          <cell r="C60" t="str">
            <v>Kenilworth Science and Technology Charter School</v>
          </cell>
          <cell r="D60">
            <v>0</v>
          </cell>
          <cell r="E60">
            <v>524</v>
          </cell>
          <cell r="F60">
            <v>0</v>
          </cell>
        </row>
        <row r="61">
          <cell r="D61">
            <v>641</v>
          </cell>
          <cell r="E61">
            <v>2538</v>
          </cell>
          <cell r="F61">
            <v>26002</v>
          </cell>
        </row>
      </sheetData>
      <sheetData sheetId="7">
        <row r="3">
          <cell r="A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zoomScale="80" zoomScaleNormal="80" zoomScaleSheetLayoutView="80" workbookViewId="0">
      <pane ySplit="3" topLeftCell="A4" activePane="bottomLeft" state="frozen"/>
      <selection activeCell="C5" sqref="C5"/>
      <selection pane="bottomLeft" activeCell="C18" sqref="C18"/>
    </sheetView>
  </sheetViews>
  <sheetFormatPr defaultColWidth="9.140625" defaultRowHeight="12.75"/>
  <cols>
    <col min="1" max="1" width="4.28515625" style="46" customWidth="1"/>
    <col min="2" max="2" width="4.5703125" style="46" customWidth="1"/>
    <col min="3" max="3" width="61.140625" style="46" customWidth="1"/>
    <col min="4" max="4" width="12.85546875" style="419" bestFit="1" customWidth="1"/>
    <col min="5" max="5" width="16.5703125" style="46" hidden="1" customWidth="1"/>
    <col min="6" max="6" width="16.5703125" style="46" bestFit="1" customWidth="1"/>
    <col min="7" max="7" width="14.28515625" style="46" hidden="1" customWidth="1"/>
    <col min="8" max="8" width="7.7109375" style="46" hidden="1" customWidth="1"/>
    <col min="9" max="9" width="3.28515625" style="46" customWidth="1"/>
    <col min="10" max="10" width="16.7109375" style="46" bestFit="1" customWidth="1"/>
    <col min="11" max="11" width="11.7109375" style="46" bestFit="1" customWidth="1"/>
    <col min="12" max="12" width="10" style="46" bestFit="1" customWidth="1"/>
    <col min="13" max="13" width="12" style="46" bestFit="1" customWidth="1"/>
    <col min="14" max="14" width="10.7109375" style="46" bestFit="1" customWidth="1"/>
    <col min="15" max="16384" width="9.140625" style="46"/>
  </cols>
  <sheetData>
    <row r="1" spans="1:8" ht="34.9" customHeight="1">
      <c r="A1" s="605" t="s">
        <v>397</v>
      </c>
      <c r="B1" s="606"/>
      <c r="C1" s="606"/>
      <c r="D1" s="606"/>
      <c r="E1" s="606"/>
      <c r="F1" s="606"/>
      <c r="G1" s="606"/>
      <c r="H1" s="606"/>
    </row>
    <row r="2" spans="1:8" s="16" customFormat="1" ht="27" customHeight="1" thickBot="1">
      <c r="A2" s="607" t="s">
        <v>398</v>
      </c>
      <c r="B2" s="607"/>
      <c r="C2" s="607"/>
      <c r="D2" s="607"/>
      <c r="E2" s="607"/>
      <c r="F2" s="607"/>
      <c r="G2" s="607"/>
      <c r="H2" s="607"/>
    </row>
    <row r="3" spans="1:8" s="614" customFormat="1" ht="80.45" customHeight="1" thickTop="1" thickBot="1">
      <c r="A3" s="608" t="s">
        <v>399</v>
      </c>
      <c r="B3" s="609"/>
      <c r="C3" s="610"/>
      <c r="D3" s="611" t="s">
        <v>400</v>
      </c>
      <c r="E3" s="611" t="s">
        <v>401</v>
      </c>
      <c r="F3" s="611" t="s">
        <v>541</v>
      </c>
      <c r="G3" s="612" t="s">
        <v>402</v>
      </c>
      <c r="H3" s="613" t="s">
        <v>403</v>
      </c>
    </row>
    <row r="4" spans="1:8" s="620" customFormat="1" ht="22.5" customHeight="1">
      <c r="A4" s="615" t="s">
        <v>404</v>
      </c>
      <c r="B4" s="616" t="s">
        <v>405</v>
      </c>
      <c r="C4" s="617"/>
      <c r="D4" s="618" t="s">
        <v>406</v>
      </c>
      <c r="E4" s="587">
        <v>962028.97404</v>
      </c>
      <c r="F4" s="587">
        <v>962028.97404</v>
      </c>
      <c r="G4" s="587">
        <v>0</v>
      </c>
      <c r="H4" s="619">
        <v>0</v>
      </c>
    </row>
    <row r="5" spans="1:8" s="620" customFormat="1" ht="21.75" customHeight="1">
      <c r="A5" s="615"/>
      <c r="B5" s="621" t="s">
        <v>407</v>
      </c>
      <c r="C5" s="622" t="s">
        <v>408</v>
      </c>
      <c r="D5" s="623" t="s">
        <v>409</v>
      </c>
      <c r="E5" s="589">
        <v>684798</v>
      </c>
      <c r="F5" s="589">
        <v>684798</v>
      </c>
      <c r="G5" s="590">
        <v>0</v>
      </c>
      <c r="H5" s="619">
        <v>0</v>
      </c>
    </row>
    <row r="6" spans="1:8" s="620" customFormat="1" ht="21.75" customHeight="1">
      <c r="A6" s="615"/>
      <c r="B6" s="624" t="s">
        <v>410</v>
      </c>
      <c r="C6" s="625" t="s">
        <v>411</v>
      </c>
      <c r="D6" s="626" t="s">
        <v>412</v>
      </c>
      <c r="E6" s="591">
        <v>103981.23999999999</v>
      </c>
      <c r="F6" s="591">
        <v>103981.23999999999</v>
      </c>
      <c r="G6" s="592">
        <v>0</v>
      </c>
      <c r="H6" s="619">
        <v>0</v>
      </c>
    </row>
    <row r="7" spans="1:8" s="620" customFormat="1" ht="21.75" customHeight="1">
      <c r="A7" s="615"/>
      <c r="B7" s="624" t="s">
        <v>413</v>
      </c>
      <c r="C7" s="625" t="s">
        <v>414</v>
      </c>
      <c r="D7" s="626" t="s">
        <v>415</v>
      </c>
      <c r="E7" s="591">
        <v>15476.46</v>
      </c>
      <c r="F7" s="591">
        <v>15476.46</v>
      </c>
      <c r="G7" s="592">
        <v>0</v>
      </c>
      <c r="H7" s="619">
        <v>0</v>
      </c>
    </row>
    <row r="8" spans="1:8" s="620" customFormat="1" ht="21.75" customHeight="1">
      <c r="A8" s="615"/>
      <c r="B8" s="627" t="s">
        <v>416</v>
      </c>
      <c r="C8" s="625" t="s">
        <v>417</v>
      </c>
      <c r="D8" s="626" t="s">
        <v>418</v>
      </c>
      <c r="E8" s="591">
        <v>126988.5</v>
      </c>
      <c r="F8" s="591">
        <v>126988.5</v>
      </c>
      <c r="G8" s="592">
        <v>0</v>
      </c>
      <c r="H8" s="619">
        <v>0</v>
      </c>
    </row>
    <row r="9" spans="1:8" s="620" customFormat="1" ht="21.75" customHeight="1">
      <c r="A9" s="615"/>
      <c r="B9" s="624" t="s">
        <v>419</v>
      </c>
      <c r="C9" s="625" t="s">
        <v>420</v>
      </c>
      <c r="D9" s="626" t="s">
        <v>421</v>
      </c>
      <c r="E9" s="591">
        <v>17647.8</v>
      </c>
      <c r="F9" s="591">
        <v>17647.8</v>
      </c>
      <c r="G9" s="592">
        <v>0</v>
      </c>
      <c r="H9" s="619">
        <v>0</v>
      </c>
    </row>
    <row r="10" spans="1:8" s="620" customFormat="1" ht="21.75" customHeight="1" thickBot="1">
      <c r="A10" s="628"/>
      <c r="B10" s="629" t="s">
        <v>422</v>
      </c>
      <c r="C10" s="630" t="s">
        <v>423</v>
      </c>
      <c r="D10" s="631" t="s">
        <v>424</v>
      </c>
      <c r="E10" s="593">
        <v>13136.974040000001</v>
      </c>
      <c r="F10" s="593">
        <v>13136.974040000001</v>
      </c>
      <c r="G10" s="594">
        <v>0</v>
      </c>
      <c r="H10" s="632">
        <v>0</v>
      </c>
    </row>
    <row r="11" spans="1:8" s="620" customFormat="1" ht="24.75" customHeight="1" thickBot="1">
      <c r="A11" s="628" t="s">
        <v>425</v>
      </c>
      <c r="B11" s="633" t="s">
        <v>426</v>
      </c>
      <c r="C11" s="630"/>
      <c r="D11" s="634" t="s">
        <v>427</v>
      </c>
      <c r="E11" s="635">
        <v>3961</v>
      </c>
      <c r="F11" s="635">
        <v>3961</v>
      </c>
      <c r="G11" s="635">
        <v>0</v>
      </c>
      <c r="H11" s="636">
        <v>0</v>
      </c>
    </row>
    <row r="12" spans="1:8" s="620" customFormat="1" ht="18.75" customHeight="1">
      <c r="A12" s="615" t="s">
        <v>428</v>
      </c>
      <c r="B12" s="637" t="s">
        <v>429</v>
      </c>
      <c r="C12" s="638"/>
      <c r="D12" s="639" t="s">
        <v>430</v>
      </c>
      <c r="E12" s="640">
        <v>3810596765</v>
      </c>
      <c r="F12" s="640">
        <v>3810596765</v>
      </c>
      <c r="G12" s="641">
        <v>0</v>
      </c>
      <c r="H12" s="619">
        <v>0</v>
      </c>
    </row>
    <row r="13" spans="1:8" s="620" customFormat="1" ht="21.75" customHeight="1">
      <c r="A13" s="642"/>
      <c r="B13" s="643" t="s">
        <v>407</v>
      </c>
      <c r="C13" s="644" t="s">
        <v>431</v>
      </c>
      <c r="D13" s="645" t="s">
        <v>432</v>
      </c>
      <c r="E13" s="646">
        <v>2476924866</v>
      </c>
      <c r="F13" s="646">
        <v>2476924866</v>
      </c>
      <c r="G13" s="647">
        <v>0</v>
      </c>
      <c r="H13" s="648">
        <v>0</v>
      </c>
    </row>
    <row r="14" spans="1:8" s="620" customFormat="1" ht="21" customHeight="1" thickBot="1">
      <c r="A14" s="628"/>
      <c r="B14" s="649" t="s">
        <v>410</v>
      </c>
      <c r="C14" s="630" t="s">
        <v>433</v>
      </c>
      <c r="D14" s="631" t="s">
        <v>434</v>
      </c>
      <c r="E14" s="635">
        <v>1333671899</v>
      </c>
      <c r="F14" s="635">
        <v>1333671899</v>
      </c>
      <c r="G14" s="635">
        <v>0</v>
      </c>
      <c r="H14" s="636">
        <v>0</v>
      </c>
    </row>
    <row r="15" spans="1:8" s="620" customFormat="1" ht="21" customHeight="1">
      <c r="A15" s="650" t="s">
        <v>435</v>
      </c>
      <c r="B15" s="651" t="s">
        <v>436</v>
      </c>
      <c r="C15" s="652"/>
      <c r="D15" s="639" t="s">
        <v>437</v>
      </c>
      <c r="E15" s="653">
        <v>3459117876</v>
      </c>
      <c r="F15" s="653">
        <v>3459117876</v>
      </c>
      <c r="G15" s="641">
        <v>0</v>
      </c>
      <c r="H15" s="619">
        <v>0</v>
      </c>
    </row>
    <row r="16" spans="1:8" s="620" customFormat="1" ht="21" customHeight="1">
      <c r="A16" s="615"/>
      <c r="B16" s="654" t="s">
        <v>438</v>
      </c>
      <c r="C16" s="655"/>
      <c r="D16" s="626"/>
      <c r="E16" s="656"/>
      <c r="F16" s="656"/>
      <c r="G16" s="641"/>
      <c r="H16" s="619"/>
    </row>
    <row r="17" spans="1:8" s="620" customFormat="1" ht="21" customHeight="1">
      <c r="A17" s="615"/>
      <c r="B17" s="627" t="s">
        <v>439</v>
      </c>
      <c r="C17" s="625" t="s">
        <v>440</v>
      </c>
      <c r="D17" s="626" t="s">
        <v>441</v>
      </c>
      <c r="E17" s="656">
        <v>38888956784.300003</v>
      </c>
      <c r="F17" s="656">
        <v>38888956784.300003</v>
      </c>
      <c r="G17" s="641">
        <v>0</v>
      </c>
      <c r="H17" s="619">
        <v>0</v>
      </c>
    </row>
    <row r="18" spans="1:8" s="620" customFormat="1" ht="21" customHeight="1">
      <c r="A18" s="615"/>
      <c r="B18" s="627" t="s">
        <v>442</v>
      </c>
      <c r="C18" s="657" t="s">
        <v>443</v>
      </c>
      <c r="D18" s="626" t="s">
        <v>444</v>
      </c>
      <c r="E18" s="595">
        <v>15.616691999999999</v>
      </c>
      <c r="F18" s="595">
        <v>15.616691999999999</v>
      </c>
      <c r="G18" s="596">
        <v>0</v>
      </c>
      <c r="H18" s="619">
        <v>0</v>
      </c>
    </row>
    <row r="19" spans="1:8" s="620" customFormat="1" ht="21" customHeight="1">
      <c r="A19" s="615"/>
      <c r="B19" s="627" t="s">
        <v>445</v>
      </c>
      <c r="C19" s="625" t="s">
        <v>446</v>
      </c>
      <c r="D19" s="626" t="s">
        <v>447</v>
      </c>
      <c r="E19" s="656">
        <v>1590732025</v>
      </c>
      <c r="F19" s="656">
        <v>1590732025</v>
      </c>
      <c r="G19" s="641">
        <v>0</v>
      </c>
      <c r="H19" s="619">
        <v>0</v>
      </c>
    </row>
    <row r="20" spans="1:8" s="620" customFormat="1" ht="21" customHeight="1">
      <c r="A20" s="615"/>
      <c r="B20" s="654" t="s">
        <v>448</v>
      </c>
      <c r="C20" s="625"/>
      <c r="D20" s="626"/>
      <c r="E20" s="656"/>
      <c r="F20" s="656"/>
      <c r="G20" s="641"/>
      <c r="H20" s="619"/>
    </row>
    <row r="21" spans="1:8" s="620" customFormat="1" ht="21" customHeight="1">
      <c r="A21" s="615"/>
      <c r="B21" s="627" t="s">
        <v>439</v>
      </c>
      <c r="C21" s="625" t="s">
        <v>449</v>
      </c>
      <c r="D21" s="626" t="s">
        <v>450</v>
      </c>
      <c r="E21" s="656">
        <v>92540255465.050003</v>
      </c>
      <c r="F21" s="656">
        <v>92540255465.050003</v>
      </c>
      <c r="G21" s="641">
        <v>0</v>
      </c>
      <c r="H21" s="619">
        <v>0</v>
      </c>
    </row>
    <row r="22" spans="1:8" s="620" customFormat="1" ht="21" customHeight="1">
      <c r="A22" s="615"/>
      <c r="B22" s="627" t="s">
        <v>442</v>
      </c>
      <c r="C22" s="657" t="s">
        <v>451</v>
      </c>
      <c r="D22" s="626" t="s">
        <v>452</v>
      </c>
      <c r="E22" s="597">
        <v>7.529339999999999E-3</v>
      </c>
      <c r="F22" s="597">
        <v>7.529339999999999E-3</v>
      </c>
      <c r="G22" s="598">
        <v>0</v>
      </c>
      <c r="H22" s="619">
        <v>0</v>
      </c>
    </row>
    <row r="23" spans="1:8" s="620" customFormat="1" ht="21" customHeight="1">
      <c r="A23" s="615"/>
      <c r="B23" s="627" t="s">
        <v>445</v>
      </c>
      <c r="C23" s="625" t="s">
        <v>453</v>
      </c>
      <c r="D23" s="626" t="s">
        <v>454</v>
      </c>
      <c r="E23" s="656">
        <v>1830617269</v>
      </c>
      <c r="F23" s="656">
        <v>1830617269</v>
      </c>
      <c r="G23" s="641">
        <v>0</v>
      </c>
      <c r="H23" s="619">
        <v>0</v>
      </c>
    </row>
    <row r="24" spans="1:8" s="620" customFormat="1" ht="21" customHeight="1" thickBot="1">
      <c r="A24" s="628"/>
      <c r="B24" s="633" t="s">
        <v>455</v>
      </c>
      <c r="C24" s="630"/>
      <c r="D24" s="631" t="s">
        <v>456</v>
      </c>
      <c r="E24" s="635">
        <v>37768582</v>
      </c>
      <c r="F24" s="635">
        <v>37768582</v>
      </c>
      <c r="G24" s="658">
        <v>0</v>
      </c>
      <c r="H24" s="632">
        <v>0</v>
      </c>
    </row>
    <row r="25" spans="1:8" s="620" customFormat="1" ht="21" customHeight="1">
      <c r="A25" s="615" t="s">
        <v>457</v>
      </c>
      <c r="B25" s="659" t="s">
        <v>458</v>
      </c>
      <c r="C25" s="660"/>
      <c r="D25" s="661" t="s">
        <v>459</v>
      </c>
      <c r="E25" s="662">
        <v>1223248837.9600003</v>
      </c>
      <c r="F25" s="662">
        <v>1223248837.9600003</v>
      </c>
      <c r="G25" s="641">
        <v>0</v>
      </c>
      <c r="H25" s="619">
        <v>0</v>
      </c>
    </row>
    <row r="26" spans="1:8" s="620" customFormat="1" ht="23.25" customHeight="1" thickBot="1">
      <c r="A26" s="663"/>
      <c r="B26" s="664" t="s">
        <v>407</v>
      </c>
      <c r="C26" s="665" t="s">
        <v>460</v>
      </c>
      <c r="D26" s="666" t="s">
        <v>461</v>
      </c>
      <c r="E26" s="667">
        <v>477077353</v>
      </c>
      <c r="F26" s="667">
        <v>477077353</v>
      </c>
      <c r="G26" s="647">
        <v>0</v>
      </c>
      <c r="H26" s="648">
        <v>0</v>
      </c>
    </row>
    <row r="27" spans="1:8" s="620" customFormat="1" ht="21.75" customHeight="1" thickBot="1">
      <c r="A27" s="668" t="s">
        <v>462</v>
      </c>
      <c r="B27" s="669" t="s">
        <v>463</v>
      </c>
      <c r="C27" s="670"/>
      <c r="D27" s="666" t="s">
        <v>464</v>
      </c>
      <c r="E27" s="671">
        <v>2954002219</v>
      </c>
      <c r="F27" s="671">
        <v>2954002219</v>
      </c>
      <c r="G27" s="671">
        <v>0</v>
      </c>
      <c r="H27" s="672">
        <v>0</v>
      </c>
    </row>
    <row r="28" spans="1:8" s="620" customFormat="1" ht="30" customHeight="1">
      <c r="A28" s="673" t="s">
        <v>465</v>
      </c>
      <c r="B28" s="674" t="s">
        <v>466</v>
      </c>
      <c r="C28" s="675"/>
      <c r="D28" s="676" t="s">
        <v>467</v>
      </c>
      <c r="E28" s="677">
        <v>628318150</v>
      </c>
      <c r="F28" s="677">
        <v>628318150</v>
      </c>
      <c r="G28" s="678">
        <v>0</v>
      </c>
      <c r="H28" s="679">
        <v>0</v>
      </c>
    </row>
    <row r="29" spans="1:8" s="620" customFormat="1" ht="21" customHeight="1">
      <c r="A29" s="615"/>
      <c r="B29" s="680" t="s">
        <v>407</v>
      </c>
      <c r="C29" s="681" t="s">
        <v>468</v>
      </c>
      <c r="D29" s="626" t="s">
        <v>469</v>
      </c>
      <c r="E29" s="656">
        <v>483045413</v>
      </c>
      <c r="F29" s="656">
        <v>483045413</v>
      </c>
      <c r="G29" s="682">
        <v>0</v>
      </c>
      <c r="H29" s="619">
        <v>0</v>
      </c>
    </row>
    <row r="30" spans="1:8" s="620" customFormat="1" ht="21" customHeight="1">
      <c r="A30" s="615"/>
      <c r="B30" s="680" t="s">
        <v>410</v>
      </c>
      <c r="C30" s="681" t="s">
        <v>470</v>
      </c>
      <c r="D30" s="626" t="s">
        <v>471</v>
      </c>
      <c r="E30" s="656">
        <v>76792937</v>
      </c>
      <c r="F30" s="656">
        <v>76792937</v>
      </c>
      <c r="G30" s="682">
        <v>0</v>
      </c>
      <c r="H30" s="619">
        <v>0</v>
      </c>
    </row>
    <row r="31" spans="1:8" s="620" customFormat="1" ht="21" customHeight="1" thickBot="1">
      <c r="A31" s="615"/>
      <c r="B31" s="680" t="s">
        <v>413</v>
      </c>
      <c r="C31" s="681" t="s">
        <v>472</v>
      </c>
      <c r="D31" s="631" t="s">
        <v>473</v>
      </c>
      <c r="E31" s="656">
        <v>68479800</v>
      </c>
      <c r="F31" s="656">
        <v>68479800</v>
      </c>
      <c r="G31" s="682">
        <v>0</v>
      </c>
      <c r="H31" s="619">
        <v>0</v>
      </c>
    </row>
    <row r="32" spans="1:8" s="620" customFormat="1" ht="17.25" customHeight="1">
      <c r="A32" s="683" t="s">
        <v>474</v>
      </c>
      <c r="B32" s="684" t="s">
        <v>475</v>
      </c>
      <c r="C32" s="685"/>
      <c r="D32" s="686" t="s">
        <v>476</v>
      </c>
      <c r="E32" s="687">
        <v>3582320369</v>
      </c>
      <c r="F32" s="687">
        <v>3582320369</v>
      </c>
      <c r="G32" s="687">
        <v>0</v>
      </c>
      <c r="H32" s="688">
        <v>0</v>
      </c>
    </row>
    <row r="33" spans="1:14" s="620" customFormat="1" ht="16.5" thickBot="1">
      <c r="A33" s="689"/>
      <c r="B33" s="690"/>
      <c r="C33" s="691"/>
      <c r="D33" s="692" t="s">
        <v>477</v>
      </c>
      <c r="E33" s="693">
        <v>5231.2074056875163</v>
      </c>
      <c r="F33" s="693">
        <v>5231.2074056875163</v>
      </c>
      <c r="G33" s="693">
        <v>0</v>
      </c>
      <c r="H33" s="694">
        <v>0</v>
      </c>
    </row>
    <row r="34" spans="1:14" s="700" customFormat="1" ht="25.5" customHeight="1" thickTop="1" thickBot="1">
      <c r="A34" s="695"/>
      <c r="B34" s="696"/>
      <c r="C34" s="696"/>
      <c r="D34" s="697"/>
      <c r="E34" s="698"/>
      <c r="F34" s="698"/>
      <c r="G34" s="698"/>
      <c r="H34" s="699"/>
      <c r="J34" s="620"/>
      <c r="K34" s="620"/>
      <c r="L34" s="620"/>
      <c r="M34" s="620"/>
      <c r="N34" s="620"/>
    </row>
    <row r="35" spans="1:14" s="620" customFormat="1" ht="30" customHeight="1" thickTop="1">
      <c r="A35" s="701" t="s">
        <v>478</v>
      </c>
      <c r="B35" s="702" t="s">
        <v>479</v>
      </c>
      <c r="C35" s="703"/>
      <c r="D35" s="704" t="s">
        <v>480</v>
      </c>
      <c r="E35" s="705">
        <v>23908892</v>
      </c>
      <c r="F35" s="705">
        <v>24581863.940000001</v>
      </c>
      <c r="G35" s="706">
        <v>672971.94000000134</v>
      </c>
      <c r="H35" s="707">
        <v>2.8147349530041013E-2</v>
      </c>
    </row>
    <row r="36" spans="1:14" s="620" customFormat="1" ht="19.149999999999999" customHeight="1">
      <c r="A36" s="708"/>
      <c r="B36" s="680" t="s">
        <v>481</v>
      </c>
      <c r="C36" s="681" t="s">
        <v>482</v>
      </c>
      <c r="D36" s="626" t="s">
        <v>483</v>
      </c>
      <c r="E36" s="656">
        <v>5502000</v>
      </c>
      <c r="F36" s="656">
        <v>5502000</v>
      </c>
      <c r="G36" s="656">
        <v>0</v>
      </c>
      <c r="H36" s="599">
        <v>0</v>
      </c>
    </row>
    <row r="37" spans="1:14" s="620" customFormat="1" ht="19.149999999999999" customHeight="1">
      <c r="A37" s="708"/>
      <c r="B37" s="680" t="s">
        <v>484</v>
      </c>
      <c r="C37" s="625" t="s">
        <v>485</v>
      </c>
      <c r="D37" s="626" t="s">
        <v>486</v>
      </c>
      <c r="E37" s="656">
        <v>758000</v>
      </c>
      <c r="F37" s="709">
        <v>774000</v>
      </c>
      <c r="G37" s="656">
        <v>16000</v>
      </c>
      <c r="H37" s="599">
        <v>2.1108179419525065E-2</v>
      </c>
    </row>
    <row r="38" spans="1:14" s="620" customFormat="1" ht="19.5" customHeight="1">
      <c r="A38" s="708"/>
      <c r="B38" s="680" t="s">
        <v>410</v>
      </c>
      <c r="C38" s="625" t="s">
        <v>487</v>
      </c>
      <c r="D38" s="626" t="s">
        <v>488</v>
      </c>
      <c r="E38" s="656">
        <v>5888308</v>
      </c>
      <c r="F38" s="709">
        <v>6545540</v>
      </c>
      <c r="G38" s="656">
        <v>657232</v>
      </c>
      <c r="H38" s="599">
        <v>0.11161644397677567</v>
      </c>
    </row>
    <row r="39" spans="1:14" s="620" customFormat="1" ht="19.5" customHeight="1">
      <c r="A39" s="708"/>
      <c r="B39" s="680" t="s">
        <v>413</v>
      </c>
      <c r="C39" s="625" t="s">
        <v>489</v>
      </c>
      <c r="D39" s="626" t="s">
        <v>490</v>
      </c>
      <c r="E39" s="656">
        <v>4000000</v>
      </c>
      <c r="F39" s="709">
        <v>4000000</v>
      </c>
      <c r="G39" s="656">
        <v>0</v>
      </c>
      <c r="H39" s="599">
        <v>0</v>
      </c>
    </row>
    <row r="40" spans="1:14" s="620" customFormat="1" ht="19.5" customHeight="1" thickBot="1">
      <c r="A40" s="710"/>
      <c r="B40" s="711" t="s">
        <v>416</v>
      </c>
      <c r="C40" s="630" t="s">
        <v>245</v>
      </c>
      <c r="D40" s="631" t="s">
        <v>491</v>
      </c>
      <c r="E40" s="635">
        <v>7760584</v>
      </c>
      <c r="F40" s="635">
        <v>7760323.9400000004</v>
      </c>
      <c r="G40" s="635">
        <v>-260.05999999959022</v>
      </c>
      <c r="H40" s="600">
        <v>-3.3510364683842121E-5</v>
      </c>
    </row>
    <row r="41" spans="1:14" s="620" customFormat="1" ht="36.75" customHeight="1">
      <c r="A41" s="712" t="s">
        <v>492</v>
      </c>
      <c r="B41" s="713" t="s">
        <v>493</v>
      </c>
      <c r="C41" s="714"/>
      <c r="D41" s="686"/>
      <c r="E41" s="715">
        <v>59572234</v>
      </c>
      <c r="F41" s="715">
        <v>59134476</v>
      </c>
      <c r="G41" s="647">
        <v>-437758</v>
      </c>
      <c r="H41" s="648">
        <v>-7.3483562828951486E-3</v>
      </c>
    </row>
    <row r="42" spans="1:14" s="620" customFormat="1" ht="18.75" customHeight="1">
      <c r="A42" s="716"/>
      <c r="B42" s="624" t="s">
        <v>481</v>
      </c>
      <c r="C42" s="625" t="s">
        <v>494</v>
      </c>
      <c r="D42" s="626" t="s">
        <v>495</v>
      </c>
      <c r="E42" s="656">
        <v>7282268</v>
      </c>
      <c r="F42" s="656">
        <v>7282268</v>
      </c>
      <c r="G42" s="717">
        <v>0</v>
      </c>
      <c r="H42" s="718">
        <v>0</v>
      </c>
    </row>
    <row r="43" spans="1:14" s="620" customFormat="1" ht="18.75" customHeight="1">
      <c r="A43" s="716"/>
      <c r="B43" s="624" t="s">
        <v>484</v>
      </c>
      <c r="C43" s="625" t="s">
        <v>496</v>
      </c>
      <c r="D43" s="626" t="s">
        <v>495</v>
      </c>
      <c r="E43" s="656">
        <v>3527481</v>
      </c>
      <c r="F43" s="656">
        <v>3527481</v>
      </c>
      <c r="G43" s="717">
        <v>0</v>
      </c>
      <c r="H43" s="718">
        <v>0</v>
      </c>
    </row>
    <row r="44" spans="1:14" s="16" customFormat="1" ht="18.75" customHeight="1">
      <c r="A44" s="716"/>
      <c r="B44" s="624" t="s">
        <v>410</v>
      </c>
      <c r="C44" s="625" t="s">
        <v>497</v>
      </c>
      <c r="D44" s="626" t="s">
        <v>498</v>
      </c>
      <c r="E44" s="656">
        <v>42939412</v>
      </c>
      <c r="F44" s="656">
        <v>43223112</v>
      </c>
      <c r="G44" s="717">
        <v>283700</v>
      </c>
      <c r="H44" s="718">
        <v>6.6069838124471758E-3</v>
      </c>
      <c r="J44" s="620"/>
      <c r="K44" s="620"/>
      <c r="L44" s="620"/>
      <c r="M44" s="620"/>
      <c r="N44" s="620"/>
    </row>
    <row r="45" spans="1:14" s="620" customFormat="1" ht="18.75" customHeight="1">
      <c r="A45" s="716"/>
      <c r="B45" s="624" t="s">
        <v>413</v>
      </c>
      <c r="C45" s="625" t="s">
        <v>499</v>
      </c>
      <c r="D45" s="626" t="s">
        <v>500</v>
      </c>
      <c r="E45" s="656">
        <v>2337745</v>
      </c>
      <c r="F45" s="656">
        <v>2382261</v>
      </c>
      <c r="G45" s="717">
        <v>44516</v>
      </c>
      <c r="H45" s="718">
        <v>1.9042282199298897E-2</v>
      </c>
    </row>
    <row r="46" spans="1:14" s="16" customFormat="1" ht="18.75" customHeight="1">
      <c r="A46" s="716"/>
      <c r="B46" s="624" t="s">
        <v>416</v>
      </c>
      <c r="C46" s="625" t="s">
        <v>501</v>
      </c>
      <c r="D46" s="626" t="s">
        <v>502</v>
      </c>
      <c r="E46" s="656">
        <v>2709005</v>
      </c>
      <c r="F46" s="656">
        <v>2709005</v>
      </c>
      <c r="G46" s="717">
        <v>0</v>
      </c>
      <c r="H46" s="718">
        <v>0</v>
      </c>
    </row>
    <row r="47" spans="1:14" s="16" customFormat="1" ht="18.75" customHeight="1">
      <c r="A47" s="716"/>
      <c r="B47" s="624" t="s">
        <v>503</v>
      </c>
      <c r="C47" s="625" t="s">
        <v>504</v>
      </c>
      <c r="D47" s="626" t="s">
        <v>505</v>
      </c>
      <c r="E47" s="656">
        <v>2077568</v>
      </c>
      <c r="F47" s="656">
        <v>2077568</v>
      </c>
      <c r="G47" s="717">
        <v>0</v>
      </c>
      <c r="H47" s="718">
        <v>0</v>
      </c>
    </row>
    <row r="48" spans="1:14" s="16" customFormat="1" ht="18.75" customHeight="1">
      <c r="A48" s="716"/>
      <c r="B48" s="624" t="s">
        <v>419</v>
      </c>
      <c r="C48" s="625" t="s">
        <v>506</v>
      </c>
      <c r="D48" s="626" t="s">
        <v>507</v>
      </c>
      <c r="E48" s="656">
        <v>-2067219</v>
      </c>
      <c r="F48" s="656">
        <v>-2067219</v>
      </c>
      <c r="G48" s="717">
        <v>0</v>
      </c>
      <c r="H48" s="718">
        <v>0</v>
      </c>
    </row>
    <row r="49" spans="1:11" s="16" customFormat="1" ht="18.75" customHeight="1" thickBot="1">
      <c r="A49" s="719"/>
      <c r="B49" s="624" t="s">
        <v>422</v>
      </c>
      <c r="C49" s="625" t="s">
        <v>508</v>
      </c>
      <c r="D49" s="626" t="s">
        <v>509</v>
      </c>
      <c r="E49" s="709">
        <v>765974</v>
      </c>
      <c r="F49" s="656">
        <v>0</v>
      </c>
      <c r="G49" s="641">
        <v>-765974</v>
      </c>
      <c r="H49" s="720"/>
      <c r="J49"/>
      <c r="K49"/>
    </row>
    <row r="50" spans="1:11" s="620" customFormat="1" ht="37.5" customHeight="1" thickBot="1">
      <c r="A50" s="721" t="s">
        <v>510</v>
      </c>
      <c r="B50" s="722" t="s">
        <v>511</v>
      </c>
      <c r="C50" s="723"/>
      <c r="D50" s="724"/>
      <c r="E50" s="725">
        <v>3665801495</v>
      </c>
      <c r="F50" s="725">
        <v>3666036708.9400001</v>
      </c>
      <c r="G50" s="725">
        <v>235213.94000005722</v>
      </c>
      <c r="H50" s="726">
        <v>6.4164396332119783E-5</v>
      </c>
      <c r="J50"/>
      <c r="K50"/>
    </row>
    <row r="51" spans="1:11" s="620" customFormat="1" ht="20.25" customHeight="1">
      <c r="A51" s="615" t="s">
        <v>512</v>
      </c>
      <c r="B51" s="727" t="s">
        <v>407</v>
      </c>
      <c r="C51" s="728" t="s">
        <v>513</v>
      </c>
      <c r="D51" s="729"/>
      <c r="E51" s="653">
        <v>-8577163</v>
      </c>
      <c r="F51" s="653">
        <v>-8577163</v>
      </c>
      <c r="G51" s="717">
        <v>0</v>
      </c>
      <c r="H51" s="718">
        <v>0</v>
      </c>
      <c r="J51"/>
      <c r="K51"/>
    </row>
    <row r="52" spans="1:11" s="620" customFormat="1" ht="20.25" customHeight="1">
      <c r="A52" s="615" t="s">
        <v>514</v>
      </c>
      <c r="B52" s="730" t="s">
        <v>515</v>
      </c>
      <c r="C52" s="731"/>
      <c r="D52" s="626"/>
      <c r="E52" s="709"/>
      <c r="F52" s="709">
        <v>1086839</v>
      </c>
      <c r="G52" s="717">
        <v>1086839</v>
      </c>
      <c r="H52" s="718"/>
      <c r="J52"/>
      <c r="K52"/>
    </row>
    <row r="53" spans="1:11" s="620" customFormat="1" ht="20.25" customHeight="1">
      <c r="A53" s="615"/>
      <c r="B53" s="624" t="s">
        <v>407</v>
      </c>
      <c r="C53" s="732" t="s">
        <v>516</v>
      </c>
      <c r="D53" s="626"/>
      <c r="E53" s="733" t="s">
        <v>517</v>
      </c>
      <c r="F53" s="709">
        <v>6802760</v>
      </c>
      <c r="G53" s="717"/>
      <c r="H53" s="718"/>
      <c r="J53"/>
      <c r="K53"/>
    </row>
    <row r="54" spans="1:11" s="620" customFormat="1" ht="20.25" customHeight="1" thickBot="1">
      <c r="A54" s="628"/>
      <c r="B54" s="629" t="s">
        <v>410</v>
      </c>
      <c r="C54" s="734" t="s">
        <v>518</v>
      </c>
      <c r="D54" s="631"/>
      <c r="E54" s="735" t="s">
        <v>517</v>
      </c>
      <c r="F54" s="709">
        <v>-5715921</v>
      </c>
      <c r="G54" s="641"/>
      <c r="H54" s="720"/>
      <c r="J54" s="736">
        <v>-5715921</v>
      </c>
    </row>
    <row r="55" spans="1:11" s="620" customFormat="1" ht="33" customHeight="1" thickBot="1">
      <c r="A55" s="737" t="s">
        <v>519</v>
      </c>
      <c r="B55" s="738" t="s">
        <v>520</v>
      </c>
      <c r="C55" s="739"/>
      <c r="D55" s="740"/>
      <c r="E55" s="740">
        <v>3657224332</v>
      </c>
      <c r="F55" s="740">
        <v>3658546384.9400001</v>
      </c>
      <c r="G55" s="740">
        <v>1322052.9400000572</v>
      </c>
      <c r="H55" s="741">
        <v>3.6149079738761217E-4</v>
      </c>
      <c r="J55" s="656">
        <v>3649014470</v>
      </c>
      <c r="K55" s="419" t="s">
        <v>521</v>
      </c>
    </row>
    <row r="56" spans="1:11" ht="16.5" thickTop="1">
      <c r="F56" s="62"/>
      <c r="J56" s="656">
        <v>-9531914.9400000572</v>
      </c>
    </row>
    <row r="57" spans="1:11" ht="15" customHeight="1">
      <c r="D57" s="742" t="s">
        <v>522</v>
      </c>
      <c r="F57" s="420">
        <v>3657224332</v>
      </c>
    </row>
    <row r="58" spans="1:11" ht="15" customHeight="1">
      <c r="D58" s="742" t="s">
        <v>523</v>
      </c>
      <c r="E58" s="743" t="s">
        <v>521</v>
      </c>
      <c r="F58" s="420">
        <v>-278000</v>
      </c>
      <c r="J58" s="744">
        <v>0.65</v>
      </c>
    </row>
    <row r="59" spans="1:11" ht="15" customHeight="1">
      <c r="D59" s="742" t="s">
        <v>524</v>
      </c>
      <c r="E59" s="62" t="s">
        <v>525</v>
      </c>
      <c r="F59" s="420">
        <v>3656946332</v>
      </c>
    </row>
    <row r="60" spans="1:11" ht="15" customHeight="1">
      <c r="D60" s="745" t="s">
        <v>526</v>
      </c>
      <c r="F60" s="420">
        <v>10894</v>
      </c>
    </row>
    <row r="61" spans="1:11" ht="15" customHeight="1">
      <c r="D61" s="745" t="s">
        <v>527</v>
      </c>
      <c r="F61" s="420">
        <v>18000</v>
      </c>
    </row>
    <row r="62" spans="1:11" ht="15" customHeight="1">
      <c r="D62" s="745" t="s">
        <v>528</v>
      </c>
      <c r="F62" s="420">
        <v>-30384</v>
      </c>
    </row>
    <row r="63" spans="1:11" ht="15" customHeight="1">
      <c r="D63" s="745" t="s">
        <v>529</v>
      </c>
      <c r="F63" s="420">
        <v>3656944842</v>
      </c>
    </row>
    <row r="64" spans="1:11" ht="15" customHeight="1">
      <c r="D64" s="745" t="s">
        <v>528</v>
      </c>
      <c r="F64" s="420">
        <v>-81598</v>
      </c>
    </row>
    <row r="65" spans="4:6" ht="15" customHeight="1">
      <c r="D65" s="745" t="s">
        <v>530</v>
      </c>
      <c r="F65" s="420">
        <v>3656863244</v>
      </c>
    </row>
    <row r="66" spans="4:6" ht="15" customHeight="1">
      <c r="D66" s="745" t="s">
        <v>528</v>
      </c>
      <c r="F66" s="420">
        <v>-29709</v>
      </c>
    </row>
    <row r="67" spans="4:6" ht="15" customHeight="1">
      <c r="D67" s="742" t="s">
        <v>531</v>
      </c>
      <c r="F67" s="420">
        <v>3656833535</v>
      </c>
    </row>
    <row r="68" spans="4:6" ht="15" customHeight="1">
      <c r="D68" s="742" t="s">
        <v>532</v>
      </c>
      <c r="F68" s="420">
        <v>3656833535</v>
      </c>
    </row>
    <row r="69" spans="4:6" ht="15" customHeight="1">
      <c r="D69" s="742" t="s">
        <v>533</v>
      </c>
      <c r="F69" s="420">
        <v>44516</v>
      </c>
    </row>
    <row r="70" spans="4:6" ht="15" customHeight="1">
      <c r="D70" s="742" t="s">
        <v>534</v>
      </c>
      <c r="F70" s="420">
        <v>-624283</v>
      </c>
    </row>
    <row r="71" spans="4:6" ht="15" customHeight="1">
      <c r="D71" s="742" t="s">
        <v>535</v>
      </c>
      <c r="F71" s="420">
        <v>-11154</v>
      </c>
    </row>
    <row r="72" spans="4:6" ht="15" customHeight="1">
      <c r="D72" s="742" t="s">
        <v>536</v>
      </c>
      <c r="F72" s="420">
        <v>276000</v>
      </c>
    </row>
    <row r="73" spans="4:6" ht="15" customHeight="1">
      <c r="D73" s="742" t="s">
        <v>537</v>
      </c>
      <c r="F73" s="420">
        <v>657232</v>
      </c>
    </row>
    <row r="74" spans="4:6" ht="15" customHeight="1">
      <c r="D74" s="742" t="s">
        <v>538</v>
      </c>
      <c r="F74" s="420">
        <v>283700</v>
      </c>
    </row>
    <row r="75" spans="4:6" ht="15" customHeight="1">
      <c r="D75" s="742" t="s">
        <v>539</v>
      </c>
      <c r="F75" s="420">
        <v>6802760</v>
      </c>
    </row>
    <row r="76" spans="4:6" ht="15" customHeight="1">
      <c r="D76" s="742" t="s">
        <v>540</v>
      </c>
      <c r="F76" s="420">
        <v>-5715921</v>
      </c>
    </row>
    <row r="77" spans="4:6" ht="15" customHeight="1">
      <c r="D77" s="742"/>
      <c r="F77" s="420">
        <v>3658546385</v>
      </c>
    </row>
    <row r="78" spans="4:6" ht="15" customHeight="1">
      <c r="D78" s="745"/>
      <c r="F78" s="420">
        <v>-5.9999942779541016E-2</v>
      </c>
    </row>
    <row r="79" spans="4:6" ht="15" customHeight="1">
      <c r="D79" s="745"/>
      <c r="F79" s="420"/>
    </row>
    <row r="80" spans="4:6">
      <c r="D80" s="745"/>
      <c r="F80" s="420"/>
    </row>
    <row r="81" spans="4:6">
      <c r="D81" s="745"/>
      <c r="F81" s="420"/>
    </row>
    <row r="82" spans="4:6">
      <c r="D82" s="745"/>
      <c r="F82" s="420"/>
    </row>
    <row r="83" spans="4:6">
      <c r="D83" s="745"/>
      <c r="F83" s="420"/>
    </row>
    <row r="84" spans="4:6">
      <c r="D84" s="745"/>
      <c r="F84" s="420"/>
    </row>
    <row r="85" spans="4:6">
      <c r="D85" s="745"/>
      <c r="F85" s="420"/>
    </row>
    <row r="86" spans="4:6">
      <c r="D86" s="745"/>
      <c r="F86" s="420"/>
    </row>
    <row r="87" spans="4:6">
      <c r="D87" s="745"/>
      <c r="F87" s="420"/>
    </row>
    <row r="88" spans="4:6">
      <c r="D88" s="745"/>
      <c r="F88" s="420"/>
    </row>
    <row r="89" spans="4:6">
      <c r="D89" s="745"/>
      <c r="F89" s="420"/>
    </row>
    <row r="90" spans="4:6">
      <c r="D90" s="745"/>
      <c r="F90" s="420"/>
    </row>
    <row r="91" spans="4:6">
      <c r="D91" s="745"/>
      <c r="F91" s="420"/>
    </row>
    <row r="92" spans="4:6">
      <c r="D92" s="745"/>
      <c r="F92" s="420"/>
    </row>
    <row r="93" spans="4:6">
      <c r="D93" s="745"/>
      <c r="F93" s="420"/>
    </row>
    <row r="94" spans="4:6">
      <c r="D94" s="745"/>
      <c r="F94" s="420"/>
    </row>
    <row r="95" spans="4:6">
      <c r="D95" s="745"/>
    </row>
  </sheetData>
  <sheetProtection formatCells="0" formatColumns="0" formatRows="0" sort="0"/>
  <mergeCells count="10">
    <mergeCell ref="B35:C35"/>
    <mergeCell ref="B41:C41"/>
    <mergeCell ref="B50:C50"/>
    <mergeCell ref="B55:C55"/>
    <mergeCell ref="A1:H1"/>
    <mergeCell ref="A2:H2"/>
    <mergeCell ref="A3:C3"/>
    <mergeCell ref="B4:C4"/>
    <mergeCell ref="B28:C28"/>
    <mergeCell ref="B32:C33"/>
  </mergeCells>
  <printOptions horizontalCentered="1"/>
  <pageMargins left="0.25" right="0.25" top="0.5" bottom="0.16" header="0.38" footer="0.16"/>
  <pageSetup paperSize="5" scale="75" orientation="portrait" r:id="rId1"/>
  <headerFooter alignWithMargins="0">
    <oddFooter>&amp;R&amp;12&amp;P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83"/>
  <sheetViews>
    <sheetView zoomScale="85" zoomScaleNormal="85" zoomScaleSheetLayoutView="80" workbookViewId="0">
      <pane xSplit="2" ySplit="5" topLeftCell="C6" activePane="bottomRight" state="frozen"/>
      <selection activeCell="AF2" sqref="AF2:AF3"/>
      <selection pane="topRight" activeCell="AF2" sqref="AF2:AF3"/>
      <selection pane="bottomLeft" activeCell="AF2" sqref="AF2:AF3"/>
      <selection pane="bottomRight" activeCell="K2" sqref="K2:M3"/>
    </sheetView>
  </sheetViews>
  <sheetFormatPr defaultColWidth="12.5703125" defaultRowHeight="12.75"/>
  <cols>
    <col min="1" max="1" width="3.85546875" style="62" customWidth="1"/>
    <col min="2" max="2" width="27" style="62" customWidth="1"/>
    <col min="3" max="3" width="11.28515625" style="230" customWidth="1"/>
    <col min="4" max="4" width="12" style="230" customWidth="1"/>
    <col min="5" max="5" width="11.7109375" style="230" bestFit="1" customWidth="1"/>
    <col min="6" max="6" width="12.85546875" style="230" bestFit="1" customWidth="1"/>
    <col min="7" max="7" width="13.42578125" style="231" customWidth="1"/>
    <col min="8" max="9" width="11.42578125" style="231" customWidth="1"/>
    <col min="10" max="13" width="11.28515625" style="230" customWidth="1"/>
    <col min="14" max="14" width="12.7109375" style="232" customWidth="1"/>
    <col min="15" max="15" width="15.7109375" style="233" customWidth="1"/>
    <col min="16" max="17" width="12.7109375" style="230" customWidth="1"/>
    <col min="18" max="19" width="15.7109375" style="230" customWidth="1"/>
    <col min="20" max="20" width="12.42578125" style="230" customWidth="1"/>
    <col min="21" max="21" width="12.140625" style="230" customWidth="1"/>
    <col min="22" max="22" width="15.7109375" style="230" customWidth="1"/>
    <col min="23" max="16384" width="12.5703125" style="62"/>
  </cols>
  <sheetData>
    <row r="1" spans="1:22" s="143" customFormat="1" ht="45.6" customHeight="1">
      <c r="A1" s="513" t="s">
        <v>209</v>
      </c>
      <c r="B1" s="514"/>
      <c r="C1" s="532" t="s">
        <v>210</v>
      </c>
      <c r="D1" s="532"/>
      <c r="E1" s="532"/>
      <c r="F1" s="532"/>
      <c r="G1" s="532"/>
      <c r="H1" s="532"/>
      <c r="I1" s="532"/>
      <c r="J1" s="532"/>
      <c r="K1" s="532"/>
      <c r="L1" s="532"/>
      <c r="M1" s="532"/>
      <c r="N1" s="532"/>
      <c r="O1" s="533" t="s">
        <v>211</v>
      </c>
      <c r="P1" s="533"/>
      <c r="Q1" s="533"/>
      <c r="R1" s="533"/>
      <c r="S1" s="533"/>
      <c r="T1" s="533"/>
      <c r="U1" s="533"/>
      <c r="V1" s="533"/>
    </row>
    <row r="2" spans="1:22" ht="115.15" customHeight="1">
      <c r="A2" s="515"/>
      <c r="B2" s="516"/>
      <c r="C2" s="534" t="s">
        <v>212</v>
      </c>
      <c r="D2" s="534" t="s">
        <v>213</v>
      </c>
      <c r="E2" s="144" t="s">
        <v>214</v>
      </c>
      <c r="F2" s="144" t="s">
        <v>215</v>
      </c>
      <c r="G2" s="534" t="s">
        <v>216</v>
      </c>
      <c r="H2" s="534" t="s">
        <v>170</v>
      </c>
      <c r="I2" s="534" t="s">
        <v>189</v>
      </c>
      <c r="J2" s="534" t="s">
        <v>217</v>
      </c>
      <c r="K2" s="535" t="s">
        <v>393</v>
      </c>
      <c r="L2" s="535" t="s">
        <v>394</v>
      </c>
      <c r="M2" s="582" t="s">
        <v>396</v>
      </c>
      <c r="N2" s="534" t="s">
        <v>218</v>
      </c>
      <c r="O2" s="536" t="s">
        <v>219</v>
      </c>
      <c r="P2" s="536" t="s">
        <v>220</v>
      </c>
      <c r="Q2" s="536" t="s">
        <v>221</v>
      </c>
      <c r="R2" s="536" t="s">
        <v>222</v>
      </c>
      <c r="S2" s="536" t="s">
        <v>223</v>
      </c>
      <c r="T2" s="536" t="s">
        <v>224</v>
      </c>
      <c r="U2" s="536" t="s">
        <v>189</v>
      </c>
      <c r="V2" s="536" t="s">
        <v>225</v>
      </c>
    </row>
    <row r="3" spans="1:22" ht="13.15" customHeight="1">
      <c r="A3" s="517"/>
      <c r="B3" s="518"/>
      <c r="C3" s="534"/>
      <c r="D3" s="534"/>
      <c r="E3" s="145">
        <v>0.31638418079096048</v>
      </c>
      <c r="F3" s="146">
        <v>1470.3473918621949</v>
      </c>
      <c r="G3" s="534"/>
      <c r="H3" s="534"/>
      <c r="I3" s="534"/>
      <c r="J3" s="534"/>
      <c r="K3" s="535"/>
      <c r="L3" s="535"/>
      <c r="M3" s="583"/>
      <c r="N3" s="534"/>
      <c r="O3" s="536"/>
      <c r="P3" s="536"/>
      <c r="Q3" s="536"/>
      <c r="R3" s="536"/>
      <c r="S3" s="536"/>
      <c r="T3" s="536"/>
      <c r="U3" s="536"/>
      <c r="V3" s="536"/>
    </row>
    <row r="4" spans="1:22" s="150" customFormat="1" ht="14.25" customHeight="1">
      <c r="A4" s="147"/>
      <c r="B4" s="148"/>
      <c r="C4" s="149">
        <v>1</v>
      </c>
      <c r="D4" s="149">
        <v>2</v>
      </c>
      <c r="E4" s="149">
        <v>3</v>
      </c>
      <c r="F4" s="149">
        <v>4</v>
      </c>
      <c r="G4" s="149">
        <v>5</v>
      </c>
      <c r="H4" s="149">
        <v>6</v>
      </c>
      <c r="I4" s="149">
        <v>7</v>
      </c>
      <c r="J4" s="149">
        <v>8</v>
      </c>
      <c r="K4" s="149">
        <v>10</v>
      </c>
      <c r="L4" s="149">
        <v>11</v>
      </c>
      <c r="M4" s="149">
        <v>12</v>
      </c>
      <c r="N4" s="149">
        <v>13</v>
      </c>
      <c r="O4" s="149">
        <v>14</v>
      </c>
      <c r="P4" s="149">
        <v>15</v>
      </c>
      <c r="Q4" s="149">
        <v>16</v>
      </c>
      <c r="R4" s="149">
        <v>17</v>
      </c>
      <c r="S4" s="149">
        <v>18</v>
      </c>
      <c r="T4" s="149">
        <v>19</v>
      </c>
      <c r="U4" s="149">
        <v>20</v>
      </c>
      <c r="V4" s="149">
        <v>21</v>
      </c>
    </row>
    <row r="5" spans="1:22" s="157" customFormat="1" ht="25.5" hidden="1">
      <c r="A5" s="151"/>
      <c r="B5" s="152"/>
      <c r="C5" s="153" t="s">
        <v>226</v>
      </c>
      <c r="D5" s="154" t="s">
        <v>227</v>
      </c>
      <c r="E5" s="154" t="s">
        <v>228</v>
      </c>
      <c r="F5" s="154" t="s">
        <v>229</v>
      </c>
      <c r="G5" s="154" t="s">
        <v>230</v>
      </c>
      <c r="H5" s="153"/>
      <c r="I5" s="154" t="s">
        <v>231</v>
      </c>
      <c r="J5" s="154" t="s">
        <v>232</v>
      </c>
      <c r="K5" s="155"/>
      <c r="L5" s="155"/>
      <c r="M5" s="155"/>
      <c r="N5" s="156"/>
      <c r="O5" s="155" t="s">
        <v>227</v>
      </c>
      <c r="P5" s="154" t="s">
        <v>233</v>
      </c>
      <c r="Q5" s="154" t="s">
        <v>234</v>
      </c>
      <c r="R5" s="154" t="s">
        <v>235</v>
      </c>
      <c r="S5" s="154" t="s">
        <v>236</v>
      </c>
      <c r="T5" s="154"/>
      <c r="U5" s="154" t="s">
        <v>237</v>
      </c>
      <c r="V5" s="154" t="s">
        <v>238</v>
      </c>
    </row>
    <row r="6" spans="1:22" ht="16.149999999999999" customHeight="1">
      <c r="A6" s="158">
        <v>1</v>
      </c>
      <c r="B6" s="159" t="s">
        <v>63</v>
      </c>
      <c r="C6" s="160">
        <v>1.994737</v>
      </c>
      <c r="D6" s="161">
        <v>5443.7821977565436</v>
      </c>
      <c r="E6" s="161">
        <v>7166.1087687981617</v>
      </c>
      <c r="F6" s="161">
        <v>8636.4561606603565</v>
      </c>
      <c r="G6" s="162">
        <v>17227</v>
      </c>
      <c r="H6" s="161">
        <v>15125</v>
      </c>
      <c r="I6" s="161">
        <v>2102</v>
      </c>
      <c r="J6" s="162">
        <v>2102</v>
      </c>
      <c r="K6" s="162">
        <v>1962.6772777641067</v>
      </c>
      <c r="L6" s="162">
        <v>139.32272223589325</v>
      </c>
      <c r="M6" s="162">
        <v>2102</v>
      </c>
      <c r="N6" s="162">
        <v>17227</v>
      </c>
      <c r="O6" s="163">
        <v>23379251</v>
      </c>
      <c r="P6" s="164">
        <v>9628</v>
      </c>
      <c r="Q6" s="164">
        <v>9629.9947370000009</v>
      </c>
      <c r="R6" s="165">
        <v>2427.7532478987891</v>
      </c>
      <c r="S6" s="166">
        <v>4843</v>
      </c>
      <c r="T6" s="165">
        <v>4253</v>
      </c>
      <c r="U6" s="165">
        <v>590</v>
      </c>
      <c r="V6" s="166">
        <v>590</v>
      </c>
    </row>
    <row r="7" spans="1:22" ht="16.149999999999999" customHeight="1">
      <c r="A7" s="167">
        <v>2</v>
      </c>
      <c r="B7" s="168" t="s">
        <v>64</v>
      </c>
      <c r="C7" s="169">
        <v>0.61578900000000003</v>
      </c>
      <c r="D7" s="170">
        <v>7193.8237776123106</v>
      </c>
      <c r="E7" s="170">
        <v>9469.8358202467134</v>
      </c>
      <c r="F7" s="170">
        <v>10940.183212108908</v>
      </c>
      <c r="G7" s="171">
        <v>6737</v>
      </c>
      <c r="H7" s="170">
        <v>6174</v>
      </c>
      <c r="I7" s="170">
        <v>563</v>
      </c>
      <c r="J7" s="171">
        <v>563</v>
      </c>
      <c r="K7" s="171">
        <v>525.68378086640917</v>
      </c>
      <c r="L7" s="171">
        <v>37.316219133590835</v>
      </c>
      <c r="M7" s="171">
        <v>563</v>
      </c>
      <c r="N7" s="171">
        <v>6737</v>
      </c>
      <c r="O7" s="172">
        <v>11150632.779999999</v>
      </c>
      <c r="P7" s="173">
        <v>4029</v>
      </c>
      <c r="Q7" s="173">
        <v>4029.6157889999999</v>
      </c>
      <c r="R7" s="174">
        <v>2767.1702127132994</v>
      </c>
      <c r="S7" s="175">
        <v>1704</v>
      </c>
      <c r="T7" s="174">
        <v>1562</v>
      </c>
      <c r="U7" s="174">
        <v>142</v>
      </c>
      <c r="V7" s="175">
        <v>142</v>
      </c>
    </row>
    <row r="8" spans="1:22" ht="16.149999999999999" customHeight="1">
      <c r="A8" s="167">
        <v>3</v>
      </c>
      <c r="B8" s="168" t="s">
        <v>65</v>
      </c>
      <c r="C8" s="169">
        <v>3.1526320000000001</v>
      </c>
      <c r="D8" s="170">
        <v>4443.9837957619684</v>
      </c>
      <c r="E8" s="170">
        <v>5849.9899684324218</v>
      </c>
      <c r="F8" s="170">
        <v>7320.3373602946167</v>
      </c>
      <c r="G8" s="171">
        <v>23078</v>
      </c>
      <c r="H8" s="170">
        <v>21154</v>
      </c>
      <c r="I8" s="170">
        <v>1924</v>
      </c>
      <c r="J8" s="171">
        <v>1924</v>
      </c>
      <c r="K8" s="171">
        <v>1796.4753008649577</v>
      </c>
      <c r="L8" s="171">
        <v>127.52469913504228</v>
      </c>
      <c r="M8" s="171">
        <v>1924</v>
      </c>
      <c r="N8" s="171">
        <v>23078</v>
      </c>
      <c r="O8" s="172">
        <v>82612427.620000005</v>
      </c>
      <c r="P8" s="173">
        <v>21661</v>
      </c>
      <c r="Q8" s="173">
        <v>21664.152632000001</v>
      </c>
      <c r="R8" s="174">
        <v>3813.3237437578628</v>
      </c>
      <c r="S8" s="175">
        <v>12022</v>
      </c>
      <c r="T8" s="174">
        <v>11020</v>
      </c>
      <c r="U8" s="174">
        <v>1002</v>
      </c>
      <c r="V8" s="175">
        <v>1002</v>
      </c>
    </row>
    <row r="9" spans="1:22" ht="16.149999999999999" customHeight="1">
      <c r="A9" s="167">
        <v>4</v>
      </c>
      <c r="B9" s="168" t="s">
        <v>66</v>
      </c>
      <c r="C9" s="169">
        <v>1.526316</v>
      </c>
      <c r="D9" s="170">
        <v>6449.1615701264336</v>
      </c>
      <c r="E9" s="170">
        <v>8489.5742702794287</v>
      </c>
      <c r="F9" s="170">
        <v>9959.9216621416235</v>
      </c>
      <c r="G9" s="171">
        <v>15202</v>
      </c>
      <c r="H9" s="170">
        <v>12755</v>
      </c>
      <c r="I9" s="170">
        <v>2447</v>
      </c>
      <c r="J9" s="171">
        <v>2447</v>
      </c>
      <c r="K9" s="171">
        <v>2284.8103228776258</v>
      </c>
      <c r="L9" s="171">
        <v>162.18967712237418</v>
      </c>
      <c r="M9" s="171">
        <v>2447</v>
      </c>
      <c r="N9" s="171">
        <v>15202</v>
      </c>
      <c r="O9" s="172">
        <v>11735569.560000001</v>
      </c>
      <c r="P9" s="173">
        <v>3401</v>
      </c>
      <c r="Q9" s="173">
        <v>3402.526316</v>
      </c>
      <c r="R9" s="174">
        <v>3449.0753252413642</v>
      </c>
      <c r="S9" s="175">
        <v>5264</v>
      </c>
      <c r="T9" s="174">
        <v>4418</v>
      </c>
      <c r="U9" s="174">
        <v>846</v>
      </c>
      <c r="V9" s="175">
        <v>846</v>
      </c>
    </row>
    <row r="10" spans="1:22" ht="16.149999999999999" customHeight="1">
      <c r="A10" s="176">
        <v>5</v>
      </c>
      <c r="B10" s="177" t="s">
        <v>67</v>
      </c>
      <c r="C10" s="178">
        <v>1</v>
      </c>
      <c r="D10" s="179">
        <v>5991.819037278321</v>
      </c>
      <c r="E10" s="179">
        <v>7887.5357948353039</v>
      </c>
      <c r="F10" s="179">
        <v>9357.8831866974979</v>
      </c>
      <c r="G10" s="180">
        <v>9358</v>
      </c>
      <c r="H10" s="179">
        <v>8578</v>
      </c>
      <c r="I10" s="179">
        <v>780</v>
      </c>
      <c r="J10" s="180">
        <v>780</v>
      </c>
      <c r="K10" s="180">
        <v>728.30079764795585</v>
      </c>
      <c r="L10" s="180">
        <v>51.699202352044153</v>
      </c>
      <c r="M10" s="180">
        <v>780</v>
      </c>
      <c r="N10" s="180">
        <v>9358</v>
      </c>
      <c r="O10" s="181">
        <v>11505349</v>
      </c>
      <c r="P10" s="182">
        <v>5526</v>
      </c>
      <c r="Q10" s="182">
        <v>5527</v>
      </c>
      <c r="R10" s="183">
        <v>2081.6625655871176</v>
      </c>
      <c r="S10" s="184">
        <v>2082</v>
      </c>
      <c r="T10" s="183">
        <v>1909</v>
      </c>
      <c r="U10" s="183">
        <v>173</v>
      </c>
      <c r="V10" s="184">
        <v>173</v>
      </c>
    </row>
    <row r="11" spans="1:22" ht="16.149999999999999" customHeight="1">
      <c r="A11" s="158">
        <v>6</v>
      </c>
      <c r="B11" s="159" t="s">
        <v>68</v>
      </c>
      <c r="C11" s="160">
        <v>3.078948</v>
      </c>
      <c r="D11" s="161">
        <v>5829.4931634031063</v>
      </c>
      <c r="E11" s="161">
        <v>7673.8525823329028</v>
      </c>
      <c r="F11" s="161">
        <v>9144.1999741950967</v>
      </c>
      <c r="G11" s="162">
        <v>28155</v>
      </c>
      <c r="H11" s="161">
        <v>25809</v>
      </c>
      <c r="I11" s="161">
        <v>2346</v>
      </c>
      <c r="J11" s="162">
        <v>2346</v>
      </c>
      <c r="K11" s="162">
        <v>2190.5047067719288</v>
      </c>
      <c r="L11" s="162">
        <v>155.4952932280712</v>
      </c>
      <c r="M11" s="162">
        <v>2346</v>
      </c>
      <c r="N11" s="162">
        <v>28155</v>
      </c>
      <c r="O11" s="163">
        <v>20079602.780000001</v>
      </c>
      <c r="P11" s="164">
        <v>5924</v>
      </c>
      <c r="Q11" s="164">
        <v>5927.0789480000003</v>
      </c>
      <c r="R11" s="165">
        <v>3387.7738015916843</v>
      </c>
      <c r="S11" s="166">
        <v>10431</v>
      </c>
      <c r="T11" s="165">
        <v>9562</v>
      </c>
      <c r="U11" s="165">
        <v>869</v>
      </c>
      <c r="V11" s="166">
        <v>869</v>
      </c>
    </row>
    <row r="12" spans="1:22" ht="16.149999999999999" customHeight="1">
      <c r="A12" s="167">
        <v>7</v>
      </c>
      <c r="B12" s="168" t="s">
        <v>69</v>
      </c>
      <c r="C12" s="169">
        <v>1.521053</v>
      </c>
      <c r="D12" s="170">
        <v>3189.1686019507665</v>
      </c>
      <c r="E12" s="170">
        <v>4198.1710974832122</v>
      </c>
      <c r="F12" s="170">
        <v>5668.518489345407</v>
      </c>
      <c r="G12" s="171">
        <v>8622</v>
      </c>
      <c r="H12" s="170">
        <v>7904</v>
      </c>
      <c r="I12" s="170">
        <v>718</v>
      </c>
      <c r="J12" s="171">
        <v>718</v>
      </c>
      <c r="K12" s="171">
        <v>670.41022142465681</v>
      </c>
      <c r="L12" s="171">
        <v>47.589778575343189</v>
      </c>
      <c r="M12" s="171">
        <v>718</v>
      </c>
      <c r="N12" s="171">
        <v>8622</v>
      </c>
      <c r="O12" s="172">
        <v>12234849.119999999</v>
      </c>
      <c r="P12" s="173">
        <v>2153</v>
      </c>
      <c r="Q12" s="173">
        <v>2154.5210529999999</v>
      </c>
      <c r="R12" s="174">
        <v>5678.686269026678</v>
      </c>
      <c r="S12" s="175">
        <v>8638</v>
      </c>
      <c r="T12" s="174">
        <v>7918</v>
      </c>
      <c r="U12" s="174">
        <v>720</v>
      </c>
      <c r="V12" s="175">
        <v>720</v>
      </c>
    </row>
    <row r="13" spans="1:22" ht="16.149999999999999" customHeight="1">
      <c r="A13" s="167">
        <v>8</v>
      </c>
      <c r="B13" s="168" t="s">
        <v>70</v>
      </c>
      <c r="C13" s="169">
        <v>8.7000010000000003</v>
      </c>
      <c r="D13" s="170">
        <v>5509.491431196876</v>
      </c>
      <c r="E13" s="170">
        <v>7252.6073642309157</v>
      </c>
      <c r="F13" s="170">
        <v>8722.9547560931096</v>
      </c>
      <c r="G13" s="171">
        <v>75890</v>
      </c>
      <c r="H13" s="170">
        <v>68173</v>
      </c>
      <c r="I13" s="170">
        <v>7717</v>
      </c>
      <c r="J13" s="171">
        <v>7717</v>
      </c>
      <c r="K13" s="171">
        <v>7205.5093018580455</v>
      </c>
      <c r="L13" s="171">
        <v>511.49069814195445</v>
      </c>
      <c r="M13" s="171">
        <v>7717</v>
      </c>
      <c r="N13" s="171">
        <v>75890</v>
      </c>
      <c r="O13" s="172">
        <v>74677067</v>
      </c>
      <c r="P13" s="173">
        <v>21765</v>
      </c>
      <c r="Q13" s="173">
        <v>21773.700001000001</v>
      </c>
      <c r="R13" s="174">
        <v>3429.6911869167989</v>
      </c>
      <c r="S13" s="175">
        <v>29838</v>
      </c>
      <c r="T13" s="174">
        <v>26804</v>
      </c>
      <c r="U13" s="174">
        <v>3034</v>
      </c>
      <c r="V13" s="175">
        <v>3034</v>
      </c>
    </row>
    <row r="14" spans="1:22" ht="16.149999999999999" customHeight="1">
      <c r="A14" s="167">
        <v>9</v>
      </c>
      <c r="B14" s="168" t="s">
        <v>71</v>
      </c>
      <c r="C14" s="169">
        <v>37.284213999999999</v>
      </c>
      <c r="D14" s="170">
        <v>5368.0291698856136</v>
      </c>
      <c r="E14" s="170">
        <v>7066.388681261853</v>
      </c>
      <c r="F14" s="170">
        <v>8536.7360731240478</v>
      </c>
      <c r="G14" s="171">
        <v>318285</v>
      </c>
      <c r="H14" s="170">
        <v>291289</v>
      </c>
      <c r="I14" s="170">
        <v>26996</v>
      </c>
      <c r="J14" s="171">
        <v>26996</v>
      </c>
      <c r="K14" s="171">
        <v>25206.677350390022</v>
      </c>
      <c r="L14" s="171">
        <v>1789.3226496099778</v>
      </c>
      <c r="M14" s="171">
        <v>26996</v>
      </c>
      <c r="N14" s="171">
        <v>318285</v>
      </c>
      <c r="O14" s="172">
        <v>141698740.80000001</v>
      </c>
      <c r="P14" s="173">
        <v>40127</v>
      </c>
      <c r="Q14" s="173">
        <v>40164.284213999999</v>
      </c>
      <c r="R14" s="174">
        <v>3527.9787396437232</v>
      </c>
      <c r="S14" s="175">
        <v>131538</v>
      </c>
      <c r="T14" s="174">
        <v>120381</v>
      </c>
      <c r="U14" s="174">
        <v>11157</v>
      </c>
      <c r="V14" s="175">
        <v>11157</v>
      </c>
    </row>
    <row r="15" spans="1:22" ht="16.149999999999999" customHeight="1">
      <c r="A15" s="176">
        <v>10</v>
      </c>
      <c r="B15" s="177" t="s">
        <v>72</v>
      </c>
      <c r="C15" s="178">
        <v>9.9</v>
      </c>
      <c r="D15" s="179">
        <v>4712.2536709481619</v>
      </c>
      <c r="E15" s="179">
        <v>6203.1361883102918</v>
      </c>
      <c r="F15" s="179">
        <v>7673.4835801724867</v>
      </c>
      <c r="G15" s="180">
        <v>75967</v>
      </c>
      <c r="H15" s="179">
        <v>69152</v>
      </c>
      <c r="I15" s="179">
        <v>6815</v>
      </c>
      <c r="J15" s="180">
        <v>6815</v>
      </c>
      <c r="K15" s="180">
        <v>6363.2947897061786</v>
      </c>
      <c r="L15" s="180">
        <v>451.70521029382144</v>
      </c>
      <c r="M15" s="180">
        <v>6815</v>
      </c>
      <c r="N15" s="180">
        <v>75967</v>
      </c>
      <c r="O15" s="181">
        <v>132379117.5</v>
      </c>
      <c r="P15" s="182">
        <v>32621</v>
      </c>
      <c r="Q15" s="182">
        <v>32630.9</v>
      </c>
      <c r="R15" s="183">
        <v>4056.863816198756</v>
      </c>
      <c r="S15" s="184">
        <v>40163</v>
      </c>
      <c r="T15" s="183">
        <v>36561</v>
      </c>
      <c r="U15" s="183">
        <v>3602</v>
      </c>
      <c r="V15" s="184">
        <v>3602</v>
      </c>
    </row>
    <row r="16" spans="1:22" ht="16.149999999999999" customHeight="1">
      <c r="A16" s="158">
        <v>11</v>
      </c>
      <c r="B16" s="159" t="s">
        <v>73</v>
      </c>
      <c r="C16" s="160">
        <v>0</v>
      </c>
      <c r="D16" s="161">
        <v>7844.1533078880411</v>
      </c>
      <c r="E16" s="161">
        <v>10325.919326202902</v>
      </c>
      <c r="F16" s="161">
        <v>11796.266718065097</v>
      </c>
      <c r="G16" s="162">
        <v>0</v>
      </c>
      <c r="H16" s="161">
        <v>0</v>
      </c>
      <c r="I16" s="161">
        <v>0</v>
      </c>
      <c r="J16" s="162">
        <v>0</v>
      </c>
      <c r="K16" s="162">
        <v>0</v>
      </c>
      <c r="L16" s="162">
        <v>0</v>
      </c>
      <c r="M16" s="162">
        <v>0</v>
      </c>
      <c r="N16" s="162">
        <v>0</v>
      </c>
      <c r="O16" s="163">
        <v>5274681.5999999996</v>
      </c>
      <c r="P16" s="164">
        <v>1572</v>
      </c>
      <c r="Q16" s="164">
        <v>1572</v>
      </c>
      <c r="R16" s="165">
        <v>3355.395419847328</v>
      </c>
      <c r="S16" s="166">
        <v>0</v>
      </c>
      <c r="T16" s="165">
        <v>0</v>
      </c>
      <c r="U16" s="165">
        <v>0</v>
      </c>
      <c r="V16" s="166">
        <v>0</v>
      </c>
    </row>
    <row r="17" spans="1:22" ht="16.149999999999999" customHeight="1">
      <c r="A17" s="167">
        <v>12</v>
      </c>
      <c r="B17" s="168" t="s">
        <v>74</v>
      </c>
      <c r="C17" s="169">
        <v>0</v>
      </c>
      <c r="D17" s="170">
        <v>3285.9814241486069</v>
      </c>
      <c r="E17" s="170">
        <v>4325.6139651221774</v>
      </c>
      <c r="F17" s="170">
        <v>5795.9613569843723</v>
      </c>
      <c r="G17" s="171">
        <v>0</v>
      </c>
      <c r="H17" s="170">
        <v>0</v>
      </c>
      <c r="I17" s="170">
        <v>0</v>
      </c>
      <c r="J17" s="171">
        <v>0</v>
      </c>
      <c r="K17" s="171">
        <v>0</v>
      </c>
      <c r="L17" s="171">
        <v>0</v>
      </c>
      <c r="M17" s="171">
        <v>0</v>
      </c>
      <c r="N17" s="171">
        <v>0</v>
      </c>
      <c r="O17" s="172">
        <v>7828671.4000000004</v>
      </c>
      <c r="P17" s="173">
        <v>1292</v>
      </c>
      <c r="Q17" s="173">
        <v>1292</v>
      </c>
      <c r="R17" s="174">
        <v>6059.3431888544892</v>
      </c>
      <c r="S17" s="175">
        <v>0</v>
      </c>
      <c r="T17" s="174">
        <v>0</v>
      </c>
      <c r="U17" s="174">
        <v>0</v>
      </c>
      <c r="V17" s="175">
        <v>0</v>
      </c>
    </row>
    <row r="18" spans="1:22" ht="16.149999999999999" customHeight="1">
      <c r="A18" s="167">
        <v>13</v>
      </c>
      <c r="B18" s="168" t="s">
        <v>75</v>
      </c>
      <c r="C18" s="169">
        <v>0</v>
      </c>
      <c r="D18" s="170">
        <v>7247.6070234113713</v>
      </c>
      <c r="E18" s="170">
        <v>9540.63523420819</v>
      </c>
      <c r="F18" s="170">
        <v>11010.982626070385</v>
      </c>
      <c r="G18" s="171">
        <v>0</v>
      </c>
      <c r="H18" s="170">
        <v>0</v>
      </c>
      <c r="I18" s="170">
        <v>0</v>
      </c>
      <c r="J18" s="171">
        <v>0</v>
      </c>
      <c r="K18" s="171">
        <v>0</v>
      </c>
      <c r="L18" s="171">
        <v>0</v>
      </c>
      <c r="M18" s="171">
        <v>0</v>
      </c>
      <c r="N18" s="171">
        <v>0</v>
      </c>
      <c r="O18" s="172">
        <v>4016917.5</v>
      </c>
      <c r="P18" s="173">
        <v>1495</v>
      </c>
      <c r="Q18" s="173">
        <v>1495</v>
      </c>
      <c r="R18" s="174">
        <v>2686.9013377926422</v>
      </c>
      <c r="S18" s="175">
        <v>0</v>
      </c>
      <c r="T18" s="174">
        <v>0</v>
      </c>
      <c r="U18" s="174">
        <v>0</v>
      </c>
      <c r="V18" s="175">
        <v>0</v>
      </c>
    </row>
    <row r="19" spans="1:22" ht="16.149999999999999" customHeight="1">
      <c r="A19" s="167">
        <v>14</v>
      </c>
      <c r="B19" s="168" t="s">
        <v>76</v>
      </c>
      <c r="C19" s="169">
        <v>0</v>
      </c>
      <c r="D19" s="170">
        <v>6607.2784958871916</v>
      </c>
      <c r="E19" s="170">
        <v>8697.7168900661891</v>
      </c>
      <c r="F19" s="170">
        <v>10168.064281928384</v>
      </c>
      <c r="G19" s="171">
        <v>0</v>
      </c>
      <c r="H19" s="170">
        <v>0</v>
      </c>
      <c r="I19" s="170">
        <v>0</v>
      </c>
      <c r="J19" s="171">
        <v>0</v>
      </c>
      <c r="K19" s="171">
        <v>0</v>
      </c>
      <c r="L19" s="171">
        <v>0</v>
      </c>
      <c r="M19" s="171">
        <v>0</v>
      </c>
      <c r="N19" s="171">
        <v>0</v>
      </c>
      <c r="O19" s="172">
        <v>7140734</v>
      </c>
      <c r="P19" s="173">
        <v>1702</v>
      </c>
      <c r="Q19" s="173">
        <v>1702</v>
      </c>
      <c r="R19" s="174">
        <v>4195.4958871915396</v>
      </c>
      <c r="S19" s="175">
        <v>0</v>
      </c>
      <c r="T19" s="174">
        <v>0</v>
      </c>
      <c r="U19" s="174">
        <v>0</v>
      </c>
      <c r="V19" s="175">
        <v>0</v>
      </c>
    </row>
    <row r="20" spans="1:22" ht="16.149999999999999" customHeight="1">
      <c r="A20" s="176">
        <v>15</v>
      </c>
      <c r="B20" s="177" t="s">
        <v>77</v>
      </c>
      <c r="C20" s="178">
        <v>0.81052599999999997</v>
      </c>
      <c r="D20" s="179">
        <v>6546.0694329183953</v>
      </c>
      <c r="E20" s="179">
        <v>8617.1422478530294</v>
      </c>
      <c r="F20" s="179">
        <v>10087.489639715224</v>
      </c>
      <c r="G20" s="180">
        <v>8176</v>
      </c>
      <c r="H20" s="179">
        <v>7494</v>
      </c>
      <c r="I20" s="179">
        <v>682</v>
      </c>
      <c r="J20" s="180">
        <v>682</v>
      </c>
      <c r="K20" s="180">
        <v>636.79633845628962</v>
      </c>
      <c r="L20" s="180">
        <v>45.203661543710382</v>
      </c>
      <c r="M20" s="180">
        <v>682</v>
      </c>
      <c r="N20" s="180">
        <v>8176</v>
      </c>
      <c r="O20" s="181">
        <v>10921398</v>
      </c>
      <c r="P20" s="182">
        <v>3615</v>
      </c>
      <c r="Q20" s="182">
        <v>3615.8105260000002</v>
      </c>
      <c r="R20" s="183">
        <v>3020.4563877084083</v>
      </c>
      <c r="S20" s="184">
        <v>2448</v>
      </c>
      <c r="T20" s="183">
        <v>2244</v>
      </c>
      <c r="U20" s="183">
        <v>204</v>
      </c>
      <c r="V20" s="184">
        <v>204</v>
      </c>
    </row>
    <row r="21" spans="1:22" ht="16.149999999999999" customHeight="1">
      <c r="A21" s="158">
        <v>16</v>
      </c>
      <c r="B21" s="159" t="s">
        <v>78</v>
      </c>
      <c r="C21" s="160">
        <v>5.1894749999999998</v>
      </c>
      <c r="D21" s="161">
        <v>2579.0224753694583</v>
      </c>
      <c r="E21" s="161">
        <v>3394.9843884806992</v>
      </c>
      <c r="F21" s="161">
        <v>4865.3317803428945</v>
      </c>
      <c r="G21" s="162">
        <v>25249</v>
      </c>
      <c r="H21" s="161">
        <v>23156</v>
      </c>
      <c r="I21" s="161">
        <v>2093</v>
      </c>
      <c r="J21" s="162">
        <v>2093</v>
      </c>
      <c r="K21" s="162">
        <v>1954.2738070220148</v>
      </c>
      <c r="L21" s="162">
        <v>138.72619297798519</v>
      </c>
      <c r="M21" s="162">
        <v>2093</v>
      </c>
      <c r="N21" s="162">
        <v>25249</v>
      </c>
      <c r="O21" s="163">
        <v>27978651.219999999</v>
      </c>
      <c r="P21" s="164">
        <v>4872</v>
      </c>
      <c r="Q21" s="164">
        <v>4877.1894750000001</v>
      </c>
      <c r="R21" s="165">
        <v>5736.634051930082</v>
      </c>
      <c r="S21" s="166">
        <v>29770</v>
      </c>
      <c r="T21" s="165">
        <v>27303</v>
      </c>
      <c r="U21" s="165">
        <v>2467</v>
      </c>
      <c r="V21" s="166">
        <v>2467</v>
      </c>
    </row>
    <row r="22" spans="1:22" ht="16.149999999999999" customHeight="1">
      <c r="A22" s="167">
        <v>17</v>
      </c>
      <c r="B22" s="168" t="s">
        <v>79</v>
      </c>
      <c r="C22" s="169">
        <v>35.031579000000001</v>
      </c>
      <c r="D22" s="170">
        <v>4223.3888951458493</v>
      </c>
      <c r="E22" s="170">
        <v>5559.6023308982085</v>
      </c>
      <c r="F22" s="170">
        <v>7029.9497227604033</v>
      </c>
      <c r="G22" s="171">
        <v>246270</v>
      </c>
      <c r="H22" s="170">
        <v>225242</v>
      </c>
      <c r="I22" s="170">
        <v>21028</v>
      </c>
      <c r="J22" s="171">
        <v>21028</v>
      </c>
      <c r="K22" s="171">
        <v>19634.242529411815</v>
      </c>
      <c r="L22" s="171">
        <v>1393.7574705881852</v>
      </c>
      <c r="M22" s="171">
        <v>21028</v>
      </c>
      <c r="N22" s="171">
        <v>246270</v>
      </c>
      <c r="O22" s="172">
        <v>205582800.86000001</v>
      </c>
      <c r="P22" s="173">
        <v>44395</v>
      </c>
      <c r="Q22" s="173">
        <v>44430.031579000002</v>
      </c>
      <c r="R22" s="174">
        <v>4627.1135435602391</v>
      </c>
      <c r="S22" s="175">
        <v>162095</v>
      </c>
      <c r="T22" s="174">
        <v>148256</v>
      </c>
      <c r="U22" s="174">
        <v>13839</v>
      </c>
      <c r="V22" s="175">
        <v>13839</v>
      </c>
    </row>
    <row r="23" spans="1:22" ht="16.149999999999999" customHeight="1">
      <c r="A23" s="167">
        <v>18</v>
      </c>
      <c r="B23" s="168" t="s">
        <v>80</v>
      </c>
      <c r="C23" s="169">
        <v>1</v>
      </c>
      <c r="D23" s="170">
        <v>7010.5604719764015</v>
      </c>
      <c r="E23" s="170">
        <v>9228.5909037881447</v>
      </c>
      <c r="F23" s="170">
        <v>10698.93829565034</v>
      </c>
      <c r="G23" s="171">
        <v>10699</v>
      </c>
      <c r="H23" s="170">
        <v>9809</v>
      </c>
      <c r="I23" s="170">
        <v>890</v>
      </c>
      <c r="J23" s="171">
        <v>890</v>
      </c>
      <c r="K23" s="171">
        <v>831.00988449574447</v>
      </c>
      <c r="L23" s="171">
        <v>58.990115504255527</v>
      </c>
      <c r="M23" s="171">
        <v>890</v>
      </c>
      <c r="N23" s="171">
        <v>10699</v>
      </c>
      <c r="O23" s="172">
        <v>2734651</v>
      </c>
      <c r="P23" s="173">
        <v>1017</v>
      </c>
      <c r="Q23" s="173">
        <v>1018</v>
      </c>
      <c r="R23" s="174">
        <v>2686.2976424361491</v>
      </c>
      <c r="S23" s="175">
        <v>2686</v>
      </c>
      <c r="T23" s="174">
        <v>2462</v>
      </c>
      <c r="U23" s="174">
        <v>224</v>
      </c>
      <c r="V23" s="175">
        <v>224</v>
      </c>
    </row>
    <row r="24" spans="1:22" ht="16.149999999999999" customHeight="1">
      <c r="A24" s="167">
        <v>19</v>
      </c>
      <c r="B24" s="168" t="s">
        <v>81</v>
      </c>
      <c r="C24" s="169">
        <v>1</v>
      </c>
      <c r="D24" s="170">
        <v>6056.0104060913709</v>
      </c>
      <c r="E24" s="170">
        <v>7972.0362972841212</v>
      </c>
      <c r="F24" s="170">
        <v>9442.3836891463161</v>
      </c>
      <c r="G24" s="171">
        <v>9442</v>
      </c>
      <c r="H24" s="170">
        <v>8655</v>
      </c>
      <c r="I24" s="170">
        <v>787</v>
      </c>
      <c r="J24" s="171">
        <v>787</v>
      </c>
      <c r="K24" s="171">
        <v>734.83683044736063</v>
      </c>
      <c r="L24" s="171">
        <v>52.163169552639374</v>
      </c>
      <c r="M24" s="171">
        <v>787</v>
      </c>
      <c r="N24" s="171">
        <v>9442</v>
      </c>
      <c r="O24" s="172">
        <v>6414079.5</v>
      </c>
      <c r="P24" s="173">
        <v>1970</v>
      </c>
      <c r="Q24" s="173">
        <v>1971</v>
      </c>
      <c r="R24" s="174">
        <v>3254.2260273972602</v>
      </c>
      <c r="S24" s="175">
        <v>3254</v>
      </c>
      <c r="T24" s="174">
        <v>2982</v>
      </c>
      <c r="U24" s="174">
        <v>272</v>
      </c>
      <c r="V24" s="175">
        <v>272</v>
      </c>
    </row>
    <row r="25" spans="1:22" ht="16.149999999999999" customHeight="1">
      <c r="A25" s="176">
        <v>20</v>
      </c>
      <c r="B25" s="177" t="s">
        <v>82</v>
      </c>
      <c r="C25" s="178">
        <v>5.4894730000000003</v>
      </c>
      <c r="D25" s="179">
        <v>6120.0593451568893</v>
      </c>
      <c r="E25" s="179">
        <v>8056.3493074664138</v>
      </c>
      <c r="F25" s="179">
        <v>9526.6966993286078</v>
      </c>
      <c r="G25" s="180">
        <v>52297</v>
      </c>
      <c r="H25" s="179">
        <v>46460</v>
      </c>
      <c r="I25" s="179">
        <v>5837</v>
      </c>
      <c r="J25" s="180">
        <v>5837</v>
      </c>
      <c r="K25" s="180">
        <v>5450.1176357322029</v>
      </c>
      <c r="L25" s="180">
        <v>386.88236426779713</v>
      </c>
      <c r="M25" s="180">
        <v>5837</v>
      </c>
      <c r="N25" s="180">
        <v>52297</v>
      </c>
      <c r="O25" s="181">
        <v>15613879</v>
      </c>
      <c r="P25" s="182">
        <v>5864</v>
      </c>
      <c r="Q25" s="182">
        <v>5869.4894729999996</v>
      </c>
      <c r="R25" s="183">
        <v>2660.1766766640899</v>
      </c>
      <c r="S25" s="184">
        <v>14603</v>
      </c>
      <c r="T25" s="183">
        <v>12975</v>
      </c>
      <c r="U25" s="183">
        <v>1628</v>
      </c>
      <c r="V25" s="184">
        <v>1628</v>
      </c>
    </row>
    <row r="26" spans="1:22" ht="16.149999999999999" customHeight="1">
      <c r="A26" s="158">
        <v>21</v>
      </c>
      <c r="B26" s="159" t="s">
        <v>83</v>
      </c>
      <c r="C26" s="160">
        <v>4.2947369999999996</v>
      </c>
      <c r="D26" s="161">
        <v>6749.125</v>
      </c>
      <c r="E26" s="161">
        <v>8884.4413841807909</v>
      </c>
      <c r="F26" s="161">
        <v>10354.788776042986</v>
      </c>
      <c r="G26" s="162">
        <v>44471</v>
      </c>
      <c r="H26" s="161">
        <v>40766</v>
      </c>
      <c r="I26" s="161">
        <v>3705</v>
      </c>
      <c r="J26" s="162">
        <v>3705</v>
      </c>
      <c r="K26" s="162">
        <v>3459.4287888277904</v>
      </c>
      <c r="L26" s="162">
        <v>245.57121117220959</v>
      </c>
      <c r="M26" s="162">
        <v>3705</v>
      </c>
      <c r="N26" s="162">
        <v>44471</v>
      </c>
      <c r="O26" s="163">
        <v>7355537</v>
      </c>
      <c r="P26" s="164">
        <v>2904</v>
      </c>
      <c r="Q26" s="164">
        <v>2908.2947370000002</v>
      </c>
      <c r="R26" s="165">
        <v>2529.1580342326215</v>
      </c>
      <c r="S26" s="166">
        <v>10862</v>
      </c>
      <c r="T26" s="165">
        <v>9956</v>
      </c>
      <c r="U26" s="165">
        <v>906</v>
      </c>
      <c r="V26" s="166">
        <v>906</v>
      </c>
    </row>
    <row r="27" spans="1:22" ht="16.149999999999999" customHeight="1">
      <c r="A27" s="167">
        <v>22</v>
      </c>
      <c r="B27" s="168" t="s">
        <v>84</v>
      </c>
      <c r="C27" s="169">
        <v>1.5736840000000001</v>
      </c>
      <c r="D27" s="170">
        <v>7320.3796024763769</v>
      </c>
      <c r="E27" s="170">
        <v>9636.4319060847229</v>
      </c>
      <c r="F27" s="170">
        <v>11106.779297946918</v>
      </c>
      <c r="G27" s="171">
        <v>17479</v>
      </c>
      <c r="H27" s="170">
        <v>16024</v>
      </c>
      <c r="I27" s="170">
        <v>1455</v>
      </c>
      <c r="J27" s="171">
        <v>1455</v>
      </c>
      <c r="K27" s="171">
        <v>1358.5611033048408</v>
      </c>
      <c r="L27" s="171">
        <v>96.438896695159201</v>
      </c>
      <c r="M27" s="171">
        <v>1455</v>
      </c>
      <c r="N27" s="171">
        <v>17479</v>
      </c>
      <c r="O27" s="172">
        <v>6116439</v>
      </c>
      <c r="P27" s="173">
        <v>3069</v>
      </c>
      <c r="Q27" s="173">
        <v>3070.573684</v>
      </c>
      <c r="R27" s="174">
        <v>1991.9531753532738</v>
      </c>
      <c r="S27" s="175">
        <v>3135</v>
      </c>
      <c r="T27" s="174">
        <v>2874</v>
      </c>
      <c r="U27" s="174">
        <v>261</v>
      </c>
      <c r="V27" s="175">
        <v>261</v>
      </c>
    </row>
    <row r="28" spans="1:22" ht="16.149999999999999" customHeight="1">
      <c r="A28" s="167">
        <v>23</v>
      </c>
      <c r="B28" s="168" t="s">
        <v>85</v>
      </c>
      <c r="C28" s="169">
        <v>1.2</v>
      </c>
      <c r="D28" s="170">
        <v>5664.6413519637463</v>
      </c>
      <c r="E28" s="170">
        <v>7456.8442655793942</v>
      </c>
      <c r="F28" s="170">
        <v>8927.1916574415882</v>
      </c>
      <c r="G28" s="171">
        <v>10713</v>
      </c>
      <c r="H28" s="170">
        <v>9820</v>
      </c>
      <c r="I28" s="170">
        <v>893</v>
      </c>
      <c r="J28" s="171">
        <v>893</v>
      </c>
      <c r="K28" s="171">
        <v>833.81104140977516</v>
      </c>
      <c r="L28" s="171">
        <v>59.188958590224843</v>
      </c>
      <c r="M28" s="171">
        <v>893</v>
      </c>
      <c r="N28" s="171">
        <v>10713</v>
      </c>
      <c r="O28" s="172">
        <v>46463470.420000002</v>
      </c>
      <c r="P28" s="173">
        <v>13240</v>
      </c>
      <c r="Q28" s="173">
        <v>13241.2</v>
      </c>
      <c r="R28" s="174">
        <v>3509.007523487297</v>
      </c>
      <c r="S28" s="175">
        <v>4211</v>
      </c>
      <c r="T28" s="174">
        <v>3861</v>
      </c>
      <c r="U28" s="174">
        <v>350</v>
      </c>
      <c r="V28" s="175">
        <v>350</v>
      </c>
    </row>
    <row r="29" spans="1:22" ht="16.149999999999999" customHeight="1">
      <c r="A29" s="167">
        <v>24</v>
      </c>
      <c r="B29" s="168" t="s">
        <v>86</v>
      </c>
      <c r="C29" s="169">
        <v>2.1473689999999999</v>
      </c>
      <c r="D29" s="170">
        <v>3130.7264111204718</v>
      </c>
      <c r="E29" s="170">
        <v>4121.2387219834454</v>
      </c>
      <c r="F29" s="170">
        <v>5591.5861138456403</v>
      </c>
      <c r="G29" s="171">
        <v>12007</v>
      </c>
      <c r="H29" s="170">
        <v>11090</v>
      </c>
      <c r="I29" s="170">
        <v>917</v>
      </c>
      <c r="J29" s="171">
        <v>917</v>
      </c>
      <c r="K29" s="171">
        <v>856.22029672201995</v>
      </c>
      <c r="L29" s="171">
        <v>60.779703277980047</v>
      </c>
      <c r="M29" s="171">
        <v>917</v>
      </c>
      <c r="N29" s="171">
        <v>12007</v>
      </c>
      <c r="O29" s="172">
        <v>27442519.260000002</v>
      </c>
      <c r="P29" s="173">
        <v>4748</v>
      </c>
      <c r="Q29" s="173">
        <v>4750.1473690000003</v>
      </c>
      <c r="R29" s="174">
        <v>5777.1932380651997</v>
      </c>
      <c r="S29" s="175">
        <v>12406</v>
      </c>
      <c r="T29" s="174">
        <v>11458</v>
      </c>
      <c r="U29" s="174">
        <v>948</v>
      </c>
      <c r="V29" s="175">
        <v>948</v>
      </c>
    </row>
    <row r="30" spans="1:22" ht="16.149999999999999" customHeight="1">
      <c r="A30" s="176">
        <v>25</v>
      </c>
      <c r="B30" s="177" t="s">
        <v>87</v>
      </c>
      <c r="C30" s="178">
        <v>0</v>
      </c>
      <c r="D30" s="179">
        <v>4837.5590804597705</v>
      </c>
      <c r="E30" s="179">
        <v>6368.0862471589071</v>
      </c>
      <c r="F30" s="179">
        <v>7838.433639021102</v>
      </c>
      <c r="G30" s="180">
        <v>0</v>
      </c>
      <c r="H30" s="179">
        <v>0</v>
      </c>
      <c r="I30" s="179">
        <v>0</v>
      </c>
      <c r="J30" s="180">
        <v>0</v>
      </c>
      <c r="K30" s="180">
        <v>0</v>
      </c>
      <c r="L30" s="180">
        <v>0</v>
      </c>
      <c r="M30" s="180">
        <v>0</v>
      </c>
      <c r="N30" s="180">
        <v>0</v>
      </c>
      <c r="O30" s="181">
        <v>9788773</v>
      </c>
      <c r="P30" s="182">
        <v>2175</v>
      </c>
      <c r="Q30" s="182">
        <v>2175</v>
      </c>
      <c r="R30" s="183">
        <v>4500.5852873563217</v>
      </c>
      <c r="S30" s="184">
        <v>0</v>
      </c>
      <c r="T30" s="183">
        <v>0</v>
      </c>
      <c r="U30" s="183">
        <v>0</v>
      </c>
      <c r="V30" s="184">
        <v>0</v>
      </c>
    </row>
    <row r="31" spans="1:22" ht="16.149999999999999" customHeight="1">
      <c r="A31" s="158">
        <v>26</v>
      </c>
      <c r="B31" s="159" t="s">
        <v>88</v>
      </c>
      <c r="C31" s="160">
        <v>22.810527</v>
      </c>
      <c r="D31" s="161">
        <v>4522.6166859061814</v>
      </c>
      <c r="E31" s="161">
        <v>5953.501061108137</v>
      </c>
      <c r="F31" s="161">
        <v>7423.8484529703319</v>
      </c>
      <c r="G31" s="162">
        <v>169342</v>
      </c>
      <c r="H31" s="161">
        <v>156070</v>
      </c>
      <c r="I31" s="161">
        <v>13272</v>
      </c>
      <c r="J31" s="162">
        <v>13272</v>
      </c>
      <c r="K31" s="162">
        <v>12392.318187671372</v>
      </c>
      <c r="L31" s="162">
        <v>879.68181232862844</v>
      </c>
      <c r="M31" s="162">
        <v>13272</v>
      </c>
      <c r="N31" s="162">
        <v>169342</v>
      </c>
      <c r="O31" s="163">
        <v>217901669.63999999</v>
      </c>
      <c r="P31" s="164">
        <v>47645</v>
      </c>
      <c r="Q31" s="164">
        <v>47667.810527000001</v>
      </c>
      <c r="R31" s="165">
        <v>4571.2540020393035</v>
      </c>
      <c r="S31" s="166">
        <v>104273</v>
      </c>
      <c r="T31" s="165">
        <v>96100</v>
      </c>
      <c r="U31" s="165">
        <v>8173</v>
      </c>
      <c r="V31" s="166">
        <v>8173</v>
      </c>
    </row>
    <row r="32" spans="1:22" ht="16.149999999999999" customHeight="1">
      <c r="A32" s="167">
        <v>27</v>
      </c>
      <c r="B32" s="168" t="s">
        <v>89</v>
      </c>
      <c r="C32" s="169">
        <v>0</v>
      </c>
      <c r="D32" s="170">
        <v>6518.036015051066</v>
      </c>
      <c r="E32" s="170">
        <v>8580.2395000389733</v>
      </c>
      <c r="F32" s="170">
        <v>10050.586891901168</v>
      </c>
      <c r="G32" s="171">
        <v>0</v>
      </c>
      <c r="H32" s="170">
        <v>0</v>
      </c>
      <c r="I32" s="170">
        <v>0</v>
      </c>
      <c r="J32" s="171">
        <v>0</v>
      </c>
      <c r="K32" s="171">
        <v>0</v>
      </c>
      <c r="L32" s="171">
        <v>0</v>
      </c>
      <c r="M32" s="171">
        <v>0</v>
      </c>
      <c r="N32" s="171">
        <v>0</v>
      </c>
      <c r="O32" s="172">
        <v>17710015.879999999</v>
      </c>
      <c r="P32" s="173">
        <v>5581</v>
      </c>
      <c r="Q32" s="173">
        <v>5581</v>
      </c>
      <c r="R32" s="174">
        <v>3173.2692850743592</v>
      </c>
      <c r="S32" s="175">
        <v>0</v>
      </c>
      <c r="T32" s="174">
        <v>0</v>
      </c>
      <c r="U32" s="174">
        <v>0</v>
      </c>
      <c r="V32" s="175">
        <v>0</v>
      </c>
    </row>
    <row r="33" spans="1:22" ht="16.149999999999999" customHeight="1">
      <c r="A33" s="167">
        <v>28</v>
      </c>
      <c r="B33" s="168" t="s">
        <v>90</v>
      </c>
      <c r="C33" s="169">
        <v>9.6052610000000005</v>
      </c>
      <c r="D33" s="170">
        <v>3948.4104220914905</v>
      </c>
      <c r="E33" s="170">
        <v>5197.6250189113971</v>
      </c>
      <c r="F33" s="170">
        <v>6667.9724107735919</v>
      </c>
      <c r="G33" s="171">
        <v>64048</v>
      </c>
      <c r="H33" s="170">
        <v>58710</v>
      </c>
      <c r="I33" s="170">
        <v>5338</v>
      </c>
      <c r="J33" s="171">
        <v>5338</v>
      </c>
      <c r="K33" s="171">
        <v>4984.1918690317798</v>
      </c>
      <c r="L33" s="171">
        <v>353.80813096822021</v>
      </c>
      <c r="M33" s="171">
        <v>5338</v>
      </c>
      <c r="N33" s="171">
        <v>64048</v>
      </c>
      <c r="O33" s="172">
        <v>133754498.40000001</v>
      </c>
      <c r="P33" s="173">
        <v>31107</v>
      </c>
      <c r="Q33" s="173">
        <v>31116.605261000001</v>
      </c>
      <c r="R33" s="174">
        <v>4298.492630481167</v>
      </c>
      <c r="S33" s="175">
        <v>41288</v>
      </c>
      <c r="T33" s="174">
        <v>37848</v>
      </c>
      <c r="U33" s="174">
        <v>3440</v>
      </c>
      <c r="V33" s="175">
        <v>3440</v>
      </c>
    </row>
    <row r="34" spans="1:22" ht="16.149999999999999" customHeight="1">
      <c r="A34" s="167">
        <v>29</v>
      </c>
      <c r="B34" s="168" t="s">
        <v>91</v>
      </c>
      <c r="C34" s="169">
        <v>7.526313</v>
      </c>
      <c r="D34" s="170">
        <v>4599.2110610288328</v>
      </c>
      <c r="E34" s="170">
        <v>6054.3286848571643</v>
      </c>
      <c r="F34" s="170">
        <v>7524.6760767193591</v>
      </c>
      <c r="G34" s="171">
        <v>56633</v>
      </c>
      <c r="H34" s="170">
        <v>52032</v>
      </c>
      <c r="I34" s="170">
        <v>4601</v>
      </c>
      <c r="J34" s="171">
        <v>4601</v>
      </c>
      <c r="K34" s="171">
        <v>4296.0409871515958</v>
      </c>
      <c r="L34" s="171">
        <v>304.9590128484042</v>
      </c>
      <c r="M34" s="171">
        <v>4601</v>
      </c>
      <c r="N34" s="171">
        <v>56633</v>
      </c>
      <c r="O34" s="172">
        <v>53056969</v>
      </c>
      <c r="P34" s="173">
        <v>13977</v>
      </c>
      <c r="Q34" s="173">
        <v>13984.526313</v>
      </c>
      <c r="R34" s="174">
        <v>3793.9768435830606</v>
      </c>
      <c r="S34" s="175">
        <v>28555</v>
      </c>
      <c r="T34" s="174">
        <v>26237</v>
      </c>
      <c r="U34" s="174">
        <v>2318</v>
      </c>
      <c r="V34" s="175">
        <v>2318</v>
      </c>
    </row>
    <row r="35" spans="1:22" ht="16.149999999999999" customHeight="1">
      <c r="A35" s="176">
        <v>30</v>
      </c>
      <c r="B35" s="177" t="s">
        <v>92</v>
      </c>
      <c r="C35" s="178">
        <v>0</v>
      </c>
      <c r="D35" s="179">
        <v>6610.4368088467618</v>
      </c>
      <c r="E35" s="179">
        <v>8701.8744432841559</v>
      </c>
      <c r="F35" s="179">
        <v>10172.221835146351</v>
      </c>
      <c r="G35" s="180">
        <v>0</v>
      </c>
      <c r="H35" s="179">
        <v>0</v>
      </c>
      <c r="I35" s="179">
        <v>0</v>
      </c>
      <c r="J35" s="180">
        <v>0</v>
      </c>
      <c r="K35" s="180">
        <v>0</v>
      </c>
      <c r="L35" s="180">
        <v>0</v>
      </c>
      <c r="M35" s="180">
        <v>0</v>
      </c>
      <c r="N35" s="180">
        <v>0</v>
      </c>
      <c r="O35" s="181">
        <v>7919007.54</v>
      </c>
      <c r="P35" s="182">
        <v>2532</v>
      </c>
      <c r="Q35" s="182">
        <v>2532</v>
      </c>
      <c r="R35" s="183">
        <v>3127.5701184834124</v>
      </c>
      <c r="S35" s="184">
        <v>0</v>
      </c>
      <c r="T35" s="183">
        <v>0</v>
      </c>
      <c r="U35" s="183">
        <v>0</v>
      </c>
      <c r="V35" s="184">
        <v>0</v>
      </c>
    </row>
    <row r="36" spans="1:22" ht="16.149999999999999" customHeight="1">
      <c r="A36" s="158">
        <v>31</v>
      </c>
      <c r="B36" s="159" t="s">
        <v>93</v>
      </c>
      <c r="C36" s="160">
        <v>2.215789</v>
      </c>
      <c r="D36" s="161">
        <v>5172.0479535736104</v>
      </c>
      <c r="E36" s="161">
        <v>6808.4021083765601</v>
      </c>
      <c r="F36" s="161">
        <v>8278.749500238755</v>
      </c>
      <c r="G36" s="162">
        <v>18344</v>
      </c>
      <c r="H36" s="161">
        <v>16816</v>
      </c>
      <c r="I36" s="161">
        <v>1528</v>
      </c>
      <c r="J36" s="162">
        <v>1528</v>
      </c>
      <c r="K36" s="162">
        <v>1426.7225882129187</v>
      </c>
      <c r="L36" s="162">
        <v>101.27741178708129</v>
      </c>
      <c r="M36" s="162">
        <v>1528</v>
      </c>
      <c r="N36" s="162">
        <v>18344</v>
      </c>
      <c r="O36" s="163">
        <v>25770530.280000001</v>
      </c>
      <c r="P36" s="164">
        <v>6548</v>
      </c>
      <c r="Q36" s="164">
        <v>6550.2157889999999</v>
      </c>
      <c r="R36" s="165">
        <v>3934.3024886717976</v>
      </c>
      <c r="S36" s="166">
        <v>8718</v>
      </c>
      <c r="T36" s="165">
        <v>7992</v>
      </c>
      <c r="U36" s="165">
        <v>726</v>
      </c>
      <c r="V36" s="166">
        <v>726</v>
      </c>
    </row>
    <row r="37" spans="1:22" ht="16.149999999999999" customHeight="1">
      <c r="A37" s="167">
        <v>32</v>
      </c>
      <c r="B37" s="168" t="s">
        <v>94</v>
      </c>
      <c r="C37" s="169">
        <v>3.1947369999999999</v>
      </c>
      <c r="D37" s="170">
        <v>6372.0169647399525</v>
      </c>
      <c r="E37" s="170">
        <v>8388.0223321153044</v>
      </c>
      <c r="F37" s="170">
        <v>9858.3697239774992</v>
      </c>
      <c r="G37" s="171">
        <v>31495</v>
      </c>
      <c r="H37" s="170">
        <v>28872</v>
      </c>
      <c r="I37" s="170">
        <v>2623</v>
      </c>
      <c r="J37" s="171">
        <v>2623</v>
      </c>
      <c r="K37" s="171">
        <v>2449.1448618340874</v>
      </c>
      <c r="L37" s="171">
        <v>173.85513816591265</v>
      </c>
      <c r="M37" s="171">
        <v>2623</v>
      </c>
      <c r="N37" s="171">
        <v>31495</v>
      </c>
      <c r="O37" s="172">
        <v>59826159.5</v>
      </c>
      <c r="P37" s="173">
        <v>25553</v>
      </c>
      <c r="Q37" s="173">
        <v>25556.194737000002</v>
      </c>
      <c r="R37" s="174">
        <v>2340.9650816826925</v>
      </c>
      <c r="S37" s="175">
        <v>7479</v>
      </c>
      <c r="T37" s="174">
        <v>6856</v>
      </c>
      <c r="U37" s="174">
        <v>623</v>
      </c>
      <c r="V37" s="175">
        <v>623</v>
      </c>
    </row>
    <row r="38" spans="1:22" ht="16.149999999999999" customHeight="1">
      <c r="A38" s="167">
        <v>33</v>
      </c>
      <c r="B38" s="168" t="s">
        <v>95</v>
      </c>
      <c r="C38" s="169">
        <v>4.9421059999999999</v>
      </c>
      <c r="D38" s="170">
        <v>6120.3324308062574</v>
      </c>
      <c r="E38" s="170">
        <v>8056.708793095243</v>
      </c>
      <c r="F38" s="170">
        <v>9527.0561849574369</v>
      </c>
      <c r="G38" s="171">
        <v>47084</v>
      </c>
      <c r="H38" s="170">
        <v>43161</v>
      </c>
      <c r="I38" s="170">
        <v>3923</v>
      </c>
      <c r="J38" s="171">
        <v>3923</v>
      </c>
      <c r="K38" s="171">
        <v>3662.9795245806804</v>
      </c>
      <c r="L38" s="171">
        <v>260.02047541931961</v>
      </c>
      <c r="M38" s="171">
        <v>3923</v>
      </c>
      <c r="N38" s="171">
        <v>47084</v>
      </c>
      <c r="O38" s="172">
        <v>6003780.5</v>
      </c>
      <c r="P38" s="173">
        <v>1662</v>
      </c>
      <c r="Q38" s="173">
        <v>1666.942106</v>
      </c>
      <c r="R38" s="174">
        <v>3601.673074541678</v>
      </c>
      <c r="S38" s="175">
        <v>17800</v>
      </c>
      <c r="T38" s="174">
        <v>16316</v>
      </c>
      <c r="U38" s="174">
        <v>1484</v>
      </c>
      <c r="V38" s="175">
        <v>1484</v>
      </c>
    </row>
    <row r="39" spans="1:22" ht="16.149999999999999" customHeight="1">
      <c r="A39" s="167">
        <v>34</v>
      </c>
      <c r="B39" s="168" t="s">
        <v>96</v>
      </c>
      <c r="C39" s="169">
        <v>4.5421060000000004</v>
      </c>
      <c r="D39" s="170">
        <v>6903.2616598899785</v>
      </c>
      <c r="E39" s="170">
        <v>9087.3444449399158</v>
      </c>
      <c r="F39" s="170">
        <v>10557.691836802111</v>
      </c>
      <c r="G39" s="171">
        <v>47954</v>
      </c>
      <c r="H39" s="170">
        <v>43957</v>
      </c>
      <c r="I39" s="170">
        <v>3997</v>
      </c>
      <c r="J39" s="171">
        <v>3997</v>
      </c>
      <c r="K39" s="171">
        <v>3732.0747284601021</v>
      </c>
      <c r="L39" s="171">
        <v>264.92527153989795</v>
      </c>
      <c r="M39" s="171">
        <v>3997</v>
      </c>
      <c r="N39" s="171">
        <v>47954</v>
      </c>
      <c r="O39" s="172">
        <v>12281359</v>
      </c>
      <c r="P39" s="173">
        <v>4181</v>
      </c>
      <c r="Q39" s="173">
        <v>4185.5421059999999</v>
      </c>
      <c r="R39" s="174">
        <v>2934.2337716289121</v>
      </c>
      <c r="S39" s="175">
        <v>13328</v>
      </c>
      <c r="T39" s="174">
        <v>12218</v>
      </c>
      <c r="U39" s="174">
        <v>1110</v>
      </c>
      <c r="V39" s="175">
        <v>1110</v>
      </c>
    </row>
    <row r="40" spans="1:22" ht="16.149999999999999" customHeight="1">
      <c r="A40" s="176">
        <v>35</v>
      </c>
      <c r="B40" s="177" t="s">
        <v>97</v>
      </c>
      <c r="C40" s="178">
        <v>0</v>
      </c>
      <c r="D40" s="179">
        <v>5568.2417412530513</v>
      </c>
      <c r="E40" s="179">
        <v>7329.9453430054291</v>
      </c>
      <c r="F40" s="179">
        <v>8800.2927348676239</v>
      </c>
      <c r="G40" s="180">
        <v>0</v>
      </c>
      <c r="H40" s="179">
        <v>0</v>
      </c>
      <c r="I40" s="179">
        <v>0</v>
      </c>
      <c r="J40" s="180">
        <v>0</v>
      </c>
      <c r="K40" s="180">
        <v>0</v>
      </c>
      <c r="L40" s="180">
        <v>0</v>
      </c>
      <c r="M40" s="180">
        <v>0</v>
      </c>
      <c r="N40" s="180">
        <v>0</v>
      </c>
      <c r="O40" s="181">
        <v>22142905.5</v>
      </c>
      <c r="P40" s="182">
        <v>6145</v>
      </c>
      <c r="Q40" s="182">
        <v>6145</v>
      </c>
      <c r="R40" s="183">
        <v>3603.4020341741252</v>
      </c>
      <c r="S40" s="184">
        <v>0</v>
      </c>
      <c r="T40" s="183">
        <v>0</v>
      </c>
      <c r="U40" s="183">
        <v>0</v>
      </c>
      <c r="V40" s="184">
        <v>0</v>
      </c>
    </row>
    <row r="41" spans="1:22" ht="16.149999999999999" customHeight="1">
      <c r="A41" s="158">
        <v>36</v>
      </c>
      <c r="B41" s="159" t="s">
        <v>98</v>
      </c>
      <c r="C41" s="160">
        <v>18.910527999999999</v>
      </c>
      <c r="D41" s="161">
        <v>4375.3952550574631</v>
      </c>
      <c r="E41" s="161">
        <v>5759.7010984654744</v>
      </c>
      <c r="F41" s="161">
        <v>7230.0484903276692</v>
      </c>
      <c r="G41" s="162">
        <v>136724</v>
      </c>
      <c r="H41" s="161">
        <v>123935</v>
      </c>
      <c r="I41" s="161">
        <v>12789</v>
      </c>
      <c r="J41" s="162">
        <v>12789</v>
      </c>
      <c r="K41" s="162">
        <v>11941.331924512446</v>
      </c>
      <c r="L41" s="162">
        <v>847.66807548755423</v>
      </c>
      <c r="M41" s="162">
        <v>12789</v>
      </c>
      <c r="N41" s="162">
        <v>136724</v>
      </c>
      <c r="O41" s="163">
        <v>203394394.38</v>
      </c>
      <c r="P41" s="164">
        <v>44637</v>
      </c>
      <c r="Q41" s="164">
        <v>44655.910528</v>
      </c>
      <c r="R41" s="165">
        <v>4554.7026580606462</v>
      </c>
      <c r="S41" s="166">
        <v>86132</v>
      </c>
      <c r="T41" s="165">
        <v>78075</v>
      </c>
      <c r="U41" s="165">
        <v>8057</v>
      </c>
      <c r="V41" s="166">
        <v>8057</v>
      </c>
    </row>
    <row r="42" spans="1:22" ht="16.149999999999999" customHeight="1">
      <c r="A42" s="167">
        <v>37</v>
      </c>
      <c r="B42" s="168" t="s">
        <v>99</v>
      </c>
      <c r="C42" s="169">
        <v>5.4684210000000002</v>
      </c>
      <c r="D42" s="170">
        <v>6325.985284211617</v>
      </c>
      <c r="E42" s="170">
        <v>8327.4269560525809</v>
      </c>
      <c r="F42" s="170">
        <v>9797.7743479147757</v>
      </c>
      <c r="G42" s="171">
        <v>53578</v>
      </c>
      <c r="H42" s="170">
        <v>49113</v>
      </c>
      <c r="I42" s="170">
        <v>4465</v>
      </c>
      <c r="J42" s="171">
        <v>4465</v>
      </c>
      <c r="K42" s="171">
        <v>4169.0552070488757</v>
      </c>
      <c r="L42" s="171">
        <v>295.94479295112433</v>
      </c>
      <c r="M42" s="171">
        <v>4465</v>
      </c>
      <c r="N42" s="171">
        <v>53578</v>
      </c>
      <c r="O42" s="172">
        <v>57997903.439999998</v>
      </c>
      <c r="P42" s="173">
        <v>19299</v>
      </c>
      <c r="Q42" s="173">
        <v>19304.468421000001</v>
      </c>
      <c r="R42" s="174">
        <v>3004.3771304734851</v>
      </c>
      <c r="S42" s="175">
        <v>16429</v>
      </c>
      <c r="T42" s="174">
        <v>15059</v>
      </c>
      <c r="U42" s="174">
        <v>1370</v>
      </c>
      <c r="V42" s="175">
        <v>1370</v>
      </c>
    </row>
    <row r="43" spans="1:22" ht="16.149999999999999" customHeight="1">
      <c r="A43" s="167">
        <v>38</v>
      </c>
      <c r="B43" s="168" t="s">
        <v>100</v>
      </c>
      <c r="C43" s="169">
        <v>0.62105299999999997</v>
      </c>
      <c r="D43" s="170">
        <v>2732.7829656233966</v>
      </c>
      <c r="E43" s="170">
        <v>3597.3922654816465</v>
      </c>
      <c r="F43" s="170">
        <v>5067.7396573438418</v>
      </c>
      <c r="G43" s="171">
        <v>3147</v>
      </c>
      <c r="H43" s="170">
        <v>2885</v>
      </c>
      <c r="I43" s="170">
        <v>262</v>
      </c>
      <c r="J43" s="171">
        <v>262</v>
      </c>
      <c r="K43" s="171">
        <v>244.6343704920057</v>
      </c>
      <c r="L43" s="171">
        <v>17.365629507994299</v>
      </c>
      <c r="M43" s="171">
        <v>262</v>
      </c>
      <c r="N43" s="171">
        <v>3147</v>
      </c>
      <c r="O43" s="172">
        <v>25155176.960000001</v>
      </c>
      <c r="P43" s="173">
        <v>3898</v>
      </c>
      <c r="Q43" s="173">
        <v>3898.6210529999998</v>
      </c>
      <c r="R43" s="174">
        <v>6452.3267632392799</v>
      </c>
      <c r="S43" s="175">
        <v>4007</v>
      </c>
      <c r="T43" s="174">
        <v>3674</v>
      </c>
      <c r="U43" s="174">
        <v>333</v>
      </c>
      <c r="V43" s="175">
        <v>333</v>
      </c>
    </row>
    <row r="44" spans="1:22" ht="16.149999999999999" customHeight="1">
      <c r="A44" s="167">
        <v>39</v>
      </c>
      <c r="B44" s="168" t="s">
        <v>101</v>
      </c>
      <c r="C44" s="169">
        <v>0.33684199999999997</v>
      </c>
      <c r="D44" s="170">
        <v>4168.9055059523807</v>
      </c>
      <c r="E44" s="170">
        <v>5487.881259248049</v>
      </c>
      <c r="F44" s="170">
        <v>6958.2286511102438</v>
      </c>
      <c r="G44" s="171">
        <v>2344</v>
      </c>
      <c r="H44" s="170">
        <v>2148</v>
      </c>
      <c r="I44" s="170">
        <v>196</v>
      </c>
      <c r="J44" s="171">
        <v>196</v>
      </c>
      <c r="K44" s="171">
        <v>183.00891838333249</v>
      </c>
      <c r="L44" s="171">
        <v>12.991081616667515</v>
      </c>
      <c r="M44" s="171">
        <v>196</v>
      </c>
      <c r="N44" s="171">
        <v>2344</v>
      </c>
      <c r="O44" s="172">
        <v>14230714</v>
      </c>
      <c r="P44" s="173">
        <v>2688</v>
      </c>
      <c r="Q44" s="173">
        <v>2688.3368420000002</v>
      </c>
      <c r="R44" s="174">
        <v>5293.5010887300105</v>
      </c>
      <c r="S44" s="175">
        <v>1783</v>
      </c>
      <c r="T44" s="174">
        <v>1636</v>
      </c>
      <c r="U44" s="174">
        <v>147</v>
      </c>
      <c r="V44" s="175">
        <v>147</v>
      </c>
    </row>
    <row r="45" spans="1:22" ht="16.149999999999999" customHeight="1">
      <c r="A45" s="176">
        <v>40</v>
      </c>
      <c r="B45" s="177" t="s">
        <v>102</v>
      </c>
      <c r="C45" s="178">
        <v>3.9789469999999998</v>
      </c>
      <c r="D45" s="179">
        <v>5951.1245139625307</v>
      </c>
      <c r="E45" s="179">
        <v>7833.9661680975687</v>
      </c>
      <c r="F45" s="179">
        <v>9304.3135599597626</v>
      </c>
      <c r="G45" s="180">
        <v>37021</v>
      </c>
      <c r="H45" s="179">
        <v>33935</v>
      </c>
      <c r="I45" s="179">
        <v>3086</v>
      </c>
      <c r="J45" s="180">
        <v>3086</v>
      </c>
      <c r="K45" s="180">
        <v>2881.4567455661431</v>
      </c>
      <c r="L45" s="180">
        <v>204.54325443385687</v>
      </c>
      <c r="M45" s="180">
        <v>3086</v>
      </c>
      <c r="N45" s="180">
        <v>37021</v>
      </c>
      <c r="O45" s="181">
        <v>73726726.659999996</v>
      </c>
      <c r="P45" s="182">
        <v>22632</v>
      </c>
      <c r="Q45" s="182">
        <v>22635.978947</v>
      </c>
      <c r="R45" s="183">
        <v>3257.0593404696187</v>
      </c>
      <c r="S45" s="184">
        <v>12960</v>
      </c>
      <c r="T45" s="183">
        <v>11880</v>
      </c>
      <c r="U45" s="183">
        <v>1080</v>
      </c>
      <c r="V45" s="184">
        <v>1080</v>
      </c>
    </row>
    <row r="46" spans="1:22" ht="16.149999999999999" customHeight="1">
      <c r="A46" s="158">
        <v>41</v>
      </c>
      <c r="B46" s="159" t="s">
        <v>103</v>
      </c>
      <c r="C46" s="160">
        <v>0</v>
      </c>
      <c r="D46" s="161">
        <v>3529.3594839609482</v>
      </c>
      <c r="E46" s="161">
        <v>4645.9929930107392</v>
      </c>
      <c r="F46" s="161">
        <v>6116.340384872934</v>
      </c>
      <c r="G46" s="162">
        <v>0</v>
      </c>
      <c r="H46" s="161">
        <v>0</v>
      </c>
      <c r="I46" s="161">
        <v>0</v>
      </c>
      <c r="J46" s="162">
        <v>0</v>
      </c>
      <c r="K46" s="162">
        <v>0</v>
      </c>
      <c r="L46" s="162">
        <v>0</v>
      </c>
      <c r="M46" s="162">
        <v>0</v>
      </c>
      <c r="N46" s="162">
        <v>0</v>
      </c>
      <c r="O46" s="163">
        <v>8290946.9199999999</v>
      </c>
      <c r="P46" s="164">
        <v>1434</v>
      </c>
      <c r="Q46" s="164">
        <v>1434</v>
      </c>
      <c r="R46" s="165">
        <v>5781.6924128312412</v>
      </c>
      <c r="S46" s="166">
        <v>0</v>
      </c>
      <c r="T46" s="165">
        <v>0</v>
      </c>
      <c r="U46" s="165">
        <v>0</v>
      </c>
      <c r="V46" s="166">
        <v>0</v>
      </c>
    </row>
    <row r="47" spans="1:22" ht="16.149999999999999" customHeight="1">
      <c r="A47" s="167">
        <v>42</v>
      </c>
      <c r="B47" s="168" t="s">
        <v>104</v>
      </c>
      <c r="C47" s="169">
        <v>8.1368419999999997</v>
      </c>
      <c r="D47" s="170">
        <v>5811.1118528166717</v>
      </c>
      <c r="E47" s="170">
        <v>7649.6557158547148</v>
      </c>
      <c r="F47" s="170">
        <v>9120.0031077169097</v>
      </c>
      <c r="G47" s="171">
        <v>74208</v>
      </c>
      <c r="H47" s="170">
        <v>68024</v>
      </c>
      <c r="I47" s="170">
        <v>6184</v>
      </c>
      <c r="J47" s="171">
        <v>6184</v>
      </c>
      <c r="K47" s="171">
        <v>5774.1181187884094</v>
      </c>
      <c r="L47" s="171">
        <v>409.88188121159055</v>
      </c>
      <c r="M47" s="171">
        <v>6184</v>
      </c>
      <c r="N47" s="171">
        <v>74208</v>
      </c>
      <c r="O47" s="172">
        <v>10685426.5</v>
      </c>
      <c r="P47" s="173">
        <v>3071</v>
      </c>
      <c r="Q47" s="173">
        <v>3079.1368419999999</v>
      </c>
      <c r="R47" s="174">
        <v>3470.2668469451546</v>
      </c>
      <c r="S47" s="175">
        <v>28237</v>
      </c>
      <c r="T47" s="174">
        <v>25883</v>
      </c>
      <c r="U47" s="174">
        <v>2354</v>
      </c>
      <c r="V47" s="175">
        <v>2354</v>
      </c>
    </row>
    <row r="48" spans="1:22" ht="16.149999999999999" customHeight="1">
      <c r="A48" s="167">
        <v>43</v>
      </c>
      <c r="B48" s="168" t="s">
        <v>105</v>
      </c>
      <c r="C48" s="169">
        <v>1.031579</v>
      </c>
      <c r="D48" s="170">
        <v>6495.5713765477058</v>
      </c>
      <c r="E48" s="170">
        <v>8550.6674052859635</v>
      </c>
      <c r="F48" s="170">
        <v>10021.014797148158</v>
      </c>
      <c r="G48" s="171">
        <v>10337</v>
      </c>
      <c r="H48" s="170">
        <v>9474</v>
      </c>
      <c r="I48" s="170">
        <v>863</v>
      </c>
      <c r="J48" s="171">
        <v>863</v>
      </c>
      <c r="K48" s="171">
        <v>805.79947226946911</v>
      </c>
      <c r="L48" s="171">
        <v>57.200527730530894</v>
      </c>
      <c r="M48" s="171">
        <v>863</v>
      </c>
      <c r="N48" s="171">
        <v>10337</v>
      </c>
      <c r="O48" s="172">
        <v>13680411.84</v>
      </c>
      <c r="P48" s="173">
        <v>4119</v>
      </c>
      <c r="Q48" s="173">
        <v>4120.0315790000004</v>
      </c>
      <c r="R48" s="174">
        <v>3320.4628599765397</v>
      </c>
      <c r="S48" s="175">
        <v>3425</v>
      </c>
      <c r="T48" s="174">
        <v>3138</v>
      </c>
      <c r="U48" s="174">
        <v>287</v>
      </c>
      <c r="V48" s="175">
        <v>287</v>
      </c>
    </row>
    <row r="49" spans="1:22" ht="16.149999999999999" customHeight="1">
      <c r="A49" s="167">
        <v>44</v>
      </c>
      <c r="B49" s="168" t="s">
        <v>106</v>
      </c>
      <c r="C49" s="169">
        <v>1.494737</v>
      </c>
      <c r="D49" s="170">
        <v>5632.6302961598412</v>
      </c>
      <c r="E49" s="170">
        <v>7414.7054181087178</v>
      </c>
      <c r="F49" s="170">
        <v>8885.0528099709118</v>
      </c>
      <c r="G49" s="171">
        <v>13281</v>
      </c>
      <c r="H49" s="170">
        <v>11440</v>
      </c>
      <c r="I49" s="170">
        <v>1841</v>
      </c>
      <c r="J49" s="171">
        <v>1841</v>
      </c>
      <c r="K49" s="171">
        <v>1718.9766262434446</v>
      </c>
      <c r="L49" s="171">
        <v>122.02337375655543</v>
      </c>
      <c r="M49" s="171">
        <v>1841</v>
      </c>
      <c r="N49" s="171">
        <v>13281</v>
      </c>
      <c r="O49" s="172">
        <v>24398436.98</v>
      </c>
      <c r="P49" s="173">
        <v>7057</v>
      </c>
      <c r="Q49" s="173">
        <v>7058.494737</v>
      </c>
      <c r="R49" s="174">
        <v>3456.6062438363197</v>
      </c>
      <c r="S49" s="175">
        <v>5167</v>
      </c>
      <c r="T49" s="174">
        <v>4452</v>
      </c>
      <c r="U49" s="174">
        <v>715</v>
      </c>
      <c r="V49" s="175">
        <v>715</v>
      </c>
    </row>
    <row r="50" spans="1:22" ht="16.149999999999999" customHeight="1">
      <c r="A50" s="176">
        <v>45</v>
      </c>
      <c r="B50" s="177" t="s">
        <v>107</v>
      </c>
      <c r="C50" s="178">
        <v>1.626315</v>
      </c>
      <c r="D50" s="179">
        <v>3158.4771841079146</v>
      </c>
      <c r="E50" s="179">
        <v>4157.7694005488365</v>
      </c>
      <c r="F50" s="179">
        <v>5628.1167924110314</v>
      </c>
      <c r="G50" s="180">
        <v>9153</v>
      </c>
      <c r="H50" s="179">
        <v>8390</v>
      </c>
      <c r="I50" s="179">
        <v>763</v>
      </c>
      <c r="J50" s="180">
        <v>763</v>
      </c>
      <c r="K50" s="180">
        <v>712.42757513511583</v>
      </c>
      <c r="L50" s="180">
        <v>50.572424864884169</v>
      </c>
      <c r="M50" s="180">
        <v>763</v>
      </c>
      <c r="N50" s="180">
        <v>9153</v>
      </c>
      <c r="O50" s="181">
        <v>48234292.780000001</v>
      </c>
      <c r="P50" s="182">
        <v>9489</v>
      </c>
      <c r="Q50" s="182">
        <v>9490.6263149999995</v>
      </c>
      <c r="R50" s="183">
        <v>5082.3087095701339</v>
      </c>
      <c r="S50" s="184">
        <v>8265</v>
      </c>
      <c r="T50" s="183">
        <v>7576</v>
      </c>
      <c r="U50" s="183">
        <v>689</v>
      </c>
      <c r="V50" s="184">
        <v>689</v>
      </c>
    </row>
    <row r="51" spans="1:22" ht="16.149999999999999" customHeight="1">
      <c r="A51" s="158">
        <v>46</v>
      </c>
      <c r="B51" s="159" t="s">
        <v>108</v>
      </c>
      <c r="C51" s="160">
        <v>0</v>
      </c>
      <c r="D51" s="161">
        <v>7719.2789661319075</v>
      </c>
      <c r="E51" s="161">
        <v>10161.536718128444</v>
      </c>
      <c r="F51" s="161">
        <v>11631.884109990639</v>
      </c>
      <c r="G51" s="162">
        <v>0</v>
      </c>
      <c r="H51" s="161">
        <v>0</v>
      </c>
      <c r="I51" s="161">
        <v>0</v>
      </c>
      <c r="J51" s="162">
        <v>0</v>
      </c>
      <c r="K51" s="162">
        <v>0</v>
      </c>
      <c r="L51" s="162">
        <v>0</v>
      </c>
      <c r="M51" s="162">
        <v>0</v>
      </c>
      <c r="N51" s="162">
        <v>0</v>
      </c>
      <c r="O51" s="163">
        <v>3717678</v>
      </c>
      <c r="P51" s="164">
        <v>1122</v>
      </c>
      <c r="Q51" s="164">
        <v>1122</v>
      </c>
      <c r="R51" s="165">
        <v>3313.4385026737968</v>
      </c>
      <c r="S51" s="166">
        <v>0</v>
      </c>
      <c r="T51" s="165">
        <v>0</v>
      </c>
      <c r="U51" s="165">
        <v>0</v>
      </c>
      <c r="V51" s="166">
        <v>0</v>
      </c>
    </row>
    <row r="52" spans="1:22" ht="16.149999999999999" customHeight="1">
      <c r="A52" s="167">
        <v>47</v>
      </c>
      <c r="B52" s="168" t="s">
        <v>109</v>
      </c>
      <c r="C52" s="169">
        <v>0.247368</v>
      </c>
      <c r="D52" s="170">
        <v>3586.2270992366412</v>
      </c>
      <c r="E52" s="170">
        <v>4720.8526221589682</v>
      </c>
      <c r="F52" s="170">
        <v>6191.200014021163</v>
      </c>
      <c r="G52" s="171">
        <v>1532</v>
      </c>
      <c r="H52" s="170">
        <v>1405</v>
      </c>
      <c r="I52" s="170">
        <v>127</v>
      </c>
      <c r="J52" s="171">
        <v>127</v>
      </c>
      <c r="K52" s="171">
        <v>118.58230936062871</v>
      </c>
      <c r="L52" s="171">
        <v>8.4176906393712869</v>
      </c>
      <c r="M52" s="171">
        <v>127</v>
      </c>
      <c r="N52" s="171">
        <v>1532</v>
      </c>
      <c r="O52" s="172">
        <v>20896405.600000001</v>
      </c>
      <c r="P52" s="173">
        <v>3668</v>
      </c>
      <c r="Q52" s="173">
        <v>3668.2473679999998</v>
      </c>
      <c r="R52" s="174">
        <v>5696.5639183142466</v>
      </c>
      <c r="S52" s="175">
        <v>1409</v>
      </c>
      <c r="T52" s="174">
        <v>1290</v>
      </c>
      <c r="U52" s="174">
        <v>119</v>
      </c>
      <c r="V52" s="175">
        <v>119</v>
      </c>
    </row>
    <row r="53" spans="1:22" ht="16.149999999999999" customHeight="1">
      <c r="A53" s="167">
        <v>48</v>
      </c>
      <c r="B53" s="168" t="s">
        <v>110</v>
      </c>
      <c r="C53" s="169">
        <v>2.9842110000000002</v>
      </c>
      <c r="D53" s="170">
        <v>4686.8180407036907</v>
      </c>
      <c r="E53" s="170">
        <v>6169.653127028022</v>
      </c>
      <c r="F53" s="170">
        <v>7640.0005188902169</v>
      </c>
      <c r="G53" s="171">
        <v>22799</v>
      </c>
      <c r="H53" s="170">
        <v>20900</v>
      </c>
      <c r="I53" s="170">
        <v>1899</v>
      </c>
      <c r="J53" s="171">
        <v>1899</v>
      </c>
      <c r="K53" s="171">
        <v>1773.1323265813694</v>
      </c>
      <c r="L53" s="171">
        <v>125.8676734186306</v>
      </c>
      <c r="M53" s="171">
        <v>1899</v>
      </c>
      <c r="N53" s="171">
        <v>22799</v>
      </c>
      <c r="O53" s="172">
        <v>26976578.199999999</v>
      </c>
      <c r="P53" s="173">
        <v>5798</v>
      </c>
      <c r="Q53" s="173">
        <v>5800.984211</v>
      </c>
      <c r="R53" s="174">
        <v>4650.3450481465206</v>
      </c>
      <c r="S53" s="175">
        <v>13878</v>
      </c>
      <c r="T53" s="174">
        <v>12722</v>
      </c>
      <c r="U53" s="174">
        <v>1156</v>
      </c>
      <c r="V53" s="175">
        <v>1156</v>
      </c>
    </row>
    <row r="54" spans="1:22" ht="16.149999999999999" customHeight="1">
      <c r="A54" s="167">
        <v>49</v>
      </c>
      <c r="B54" s="168" t="s">
        <v>111</v>
      </c>
      <c r="C54" s="169">
        <v>1.9263159999999999</v>
      </c>
      <c r="D54" s="170">
        <v>5794.5323034696321</v>
      </c>
      <c r="E54" s="170">
        <v>7627.8306593696288</v>
      </c>
      <c r="F54" s="170">
        <v>9098.1780512318237</v>
      </c>
      <c r="G54" s="171">
        <v>17526</v>
      </c>
      <c r="H54" s="170">
        <v>16066</v>
      </c>
      <c r="I54" s="170">
        <v>1460</v>
      </c>
      <c r="J54" s="171">
        <v>1460</v>
      </c>
      <c r="K54" s="171">
        <v>1363.2296981615584</v>
      </c>
      <c r="L54" s="171">
        <v>96.770301838441583</v>
      </c>
      <c r="M54" s="171">
        <v>1460</v>
      </c>
      <c r="N54" s="171">
        <v>17526</v>
      </c>
      <c r="O54" s="172">
        <v>36596862.5</v>
      </c>
      <c r="P54" s="173">
        <v>14209</v>
      </c>
      <c r="Q54" s="173">
        <v>14210.926315999999</v>
      </c>
      <c r="R54" s="174">
        <v>2575.2622796161995</v>
      </c>
      <c r="S54" s="175">
        <v>4961</v>
      </c>
      <c r="T54" s="174">
        <v>4546</v>
      </c>
      <c r="U54" s="174">
        <v>415</v>
      </c>
      <c r="V54" s="175">
        <v>415</v>
      </c>
    </row>
    <row r="55" spans="1:22" ht="16.149999999999999" customHeight="1">
      <c r="A55" s="176">
        <v>50</v>
      </c>
      <c r="B55" s="177" t="s">
        <v>112</v>
      </c>
      <c r="C55" s="178">
        <v>5.5315799999999999</v>
      </c>
      <c r="D55" s="179">
        <v>5731.2117822520504</v>
      </c>
      <c r="E55" s="179">
        <v>7544.4765269193658</v>
      </c>
      <c r="F55" s="179">
        <v>9014.8239187815598</v>
      </c>
      <c r="G55" s="180">
        <v>49866</v>
      </c>
      <c r="H55" s="179">
        <v>45711</v>
      </c>
      <c r="I55" s="179">
        <v>4155</v>
      </c>
      <c r="J55" s="180">
        <v>4155</v>
      </c>
      <c r="K55" s="180">
        <v>3879.6023259323802</v>
      </c>
      <c r="L55" s="180">
        <v>275.39767406761985</v>
      </c>
      <c r="M55" s="180">
        <v>4155</v>
      </c>
      <c r="N55" s="180">
        <v>49866</v>
      </c>
      <c r="O55" s="181">
        <v>27497625.899999999</v>
      </c>
      <c r="P55" s="182">
        <v>8046</v>
      </c>
      <c r="Q55" s="182">
        <v>8051.5315799999998</v>
      </c>
      <c r="R55" s="183">
        <v>3415.2043777986396</v>
      </c>
      <c r="S55" s="184">
        <v>18891</v>
      </c>
      <c r="T55" s="183">
        <v>17317</v>
      </c>
      <c r="U55" s="183">
        <v>1574</v>
      </c>
      <c r="V55" s="184">
        <v>1574</v>
      </c>
    </row>
    <row r="56" spans="1:22" ht="16.149999999999999" customHeight="1">
      <c r="A56" s="158">
        <v>51</v>
      </c>
      <c r="B56" s="159" t="s">
        <v>113</v>
      </c>
      <c r="C56" s="160">
        <v>1.2210529999999999</v>
      </c>
      <c r="D56" s="161">
        <v>5388.9547332185884</v>
      </c>
      <c r="E56" s="161">
        <v>7093.9347618075199</v>
      </c>
      <c r="F56" s="161">
        <v>8564.2821536697156</v>
      </c>
      <c r="G56" s="162">
        <v>10457</v>
      </c>
      <c r="H56" s="161">
        <v>9584</v>
      </c>
      <c r="I56" s="161">
        <v>873</v>
      </c>
      <c r="J56" s="162">
        <v>873</v>
      </c>
      <c r="K56" s="162">
        <v>815.13666198290446</v>
      </c>
      <c r="L56" s="162">
        <v>57.863338017095543</v>
      </c>
      <c r="M56" s="162">
        <v>873</v>
      </c>
      <c r="N56" s="162">
        <v>10457</v>
      </c>
      <c r="O56" s="163">
        <v>34790216.799999997</v>
      </c>
      <c r="P56" s="164">
        <v>8715</v>
      </c>
      <c r="Q56" s="164">
        <v>8716.2210529999993</v>
      </c>
      <c r="R56" s="165">
        <v>3991.4335109738527</v>
      </c>
      <c r="S56" s="166">
        <v>4874</v>
      </c>
      <c r="T56" s="165">
        <v>4467</v>
      </c>
      <c r="U56" s="165">
        <v>407</v>
      </c>
      <c r="V56" s="166">
        <v>407</v>
      </c>
    </row>
    <row r="57" spans="1:22" ht="16.149999999999999" customHeight="1">
      <c r="A57" s="167">
        <v>52</v>
      </c>
      <c r="B57" s="168" t="s">
        <v>114</v>
      </c>
      <c r="C57" s="169">
        <v>6.1526329999999998</v>
      </c>
      <c r="D57" s="170">
        <v>5800.7715803452857</v>
      </c>
      <c r="E57" s="170">
        <v>7636.0439447483141</v>
      </c>
      <c r="F57" s="170">
        <v>9106.391336610508</v>
      </c>
      <c r="G57" s="171">
        <v>56028</v>
      </c>
      <c r="H57" s="170">
        <v>51039</v>
      </c>
      <c r="I57" s="170">
        <v>4989</v>
      </c>
      <c r="J57" s="171">
        <v>4989</v>
      </c>
      <c r="K57" s="171">
        <v>4658.3239480328866</v>
      </c>
      <c r="L57" s="171">
        <v>330.67605196711338</v>
      </c>
      <c r="M57" s="171">
        <v>4989</v>
      </c>
      <c r="N57" s="171">
        <v>56028</v>
      </c>
      <c r="O57" s="172">
        <v>136599831.08000001</v>
      </c>
      <c r="P57" s="173">
        <v>37650</v>
      </c>
      <c r="Q57" s="173">
        <v>37656.152632999998</v>
      </c>
      <c r="R57" s="174">
        <v>3627.5567610773555</v>
      </c>
      <c r="S57" s="175">
        <v>22319</v>
      </c>
      <c r="T57" s="174">
        <v>20332</v>
      </c>
      <c r="U57" s="174">
        <v>1987</v>
      </c>
      <c r="V57" s="175">
        <v>1987</v>
      </c>
    </row>
    <row r="58" spans="1:22" ht="16.149999999999999" customHeight="1">
      <c r="A58" s="167">
        <v>53</v>
      </c>
      <c r="B58" s="168" t="s">
        <v>115</v>
      </c>
      <c r="C58" s="169">
        <v>10.010527</v>
      </c>
      <c r="D58" s="170">
        <v>5890.3959557103499</v>
      </c>
      <c r="E58" s="170">
        <v>7754.024054692155</v>
      </c>
      <c r="F58" s="170">
        <v>9224.3714465543489</v>
      </c>
      <c r="G58" s="171">
        <v>92341</v>
      </c>
      <c r="H58" s="170">
        <v>84953</v>
      </c>
      <c r="I58" s="170">
        <v>7388</v>
      </c>
      <c r="J58" s="171">
        <v>7388</v>
      </c>
      <c r="K58" s="171">
        <v>6898.3157602860229</v>
      </c>
      <c r="L58" s="171">
        <v>489.68423971397715</v>
      </c>
      <c r="M58" s="171">
        <v>7388</v>
      </c>
      <c r="N58" s="171">
        <v>92341</v>
      </c>
      <c r="O58" s="172">
        <v>47670774</v>
      </c>
      <c r="P58" s="173">
        <v>19237</v>
      </c>
      <c r="Q58" s="173">
        <v>19247.010526999999</v>
      </c>
      <c r="R58" s="174">
        <v>2476.7884827166649</v>
      </c>
      <c r="S58" s="175">
        <v>24794</v>
      </c>
      <c r="T58" s="174">
        <v>22809</v>
      </c>
      <c r="U58" s="174">
        <v>1985</v>
      </c>
      <c r="V58" s="175">
        <v>1985</v>
      </c>
    </row>
    <row r="59" spans="1:22" ht="16.149999999999999" customHeight="1">
      <c r="A59" s="167">
        <v>54</v>
      </c>
      <c r="B59" s="168" t="s">
        <v>116</v>
      </c>
      <c r="C59" s="169">
        <v>1</v>
      </c>
      <c r="D59" s="170">
        <v>6979.2328660436133</v>
      </c>
      <c r="E59" s="170">
        <v>9187.351738916168</v>
      </c>
      <c r="F59" s="170">
        <v>10657.699130778363</v>
      </c>
      <c r="G59" s="171">
        <v>10658</v>
      </c>
      <c r="H59" s="170">
        <v>9769</v>
      </c>
      <c r="I59" s="170">
        <v>889</v>
      </c>
      <c r="J59" s="171">
        <v>889</v>
      </c>
      <c r="K59" s="171">
        <v>830.07616552440095</v>
      </c>
      <c r="L59" s="171">
        <v>58.923834475599051</v>
      </c>
      <c r="M59" s="171">
        <v>889</v>
      </c>
      <c r="N59" s="171">
        <v>10658</v>
      </c>
      <c r="O59" s="172">
        <v>2789450.5</v>
      </c>
      <c r="P59" s="173">
        <v>642</v>
      </c>
      <c r="Q59" s="173">
        <v>643</v>
      </c>
      <c r="R59" s="174">
        <v>4338.1811819595641</v>
      </c>
      <c r="S59" s="175">
        <v>4338</v>
      </c>
      <c r="T59" s="174">
        <v>3977</v>
      </c>
      <c r="U59" s="174">
        <v>361</v>
      </c>
      <c r="V59" s="175">
        <v>361</v>
      </c>
    </row>
    <row r="60" spans="1:22" ht="16.149999999999999" customHeight="1">
      <c r="A60" s="176">
        <v>55</v>
      </c>
      <c r="B60" s="177" t="s">
        <v>117</v>
      </c>
      <c r="C60" s="178">
        <v>6.6631580000000001</v>
      </c>
      <c r="D60" s="179">
        <v>5216.6215241721475</v>
      </c>
      <c r="E60" s="179">
        <v>6867.0780515938441</v>
      </c>
      <c r="F60" s="179">
        <v>8337.4254434560389</v>
      </c>
      <c r="G60" s="180">
        <v>55554</v>
      </c>
      <c r="H60" s="179">
        <v>50689</v>
      </c>
      <c r="I60" s="179">
        <v>4865</v>
      </c>
      <c r="J60" s="180">
        <v>4865</v>
      </c>
      <c r="K60" s="180">
        <v>4542.5427955862888</v>
      </c>
      <c r="L60" s="180">
        <v>322.45720441371122</v>
      </c>
      <c r="M60" s="180">
        <v>4865</v>
      </c>
      <c r="N60" s="180">
        <v>55554</v>
      </c>
      <c r="O60" s="181">
        <v>63966822.5</v>
      </c>
      <c r="P60" s="182">
        <v>17334</v>
      </c>
      <c r="Q60" s="182">
        <v>17340.663157999999</v>
      </c>
      <c r="R60" s="183">
        <v>3688.8336920661154</v>
      </c>
      <c r="S60" s="184">
        <v>24579</v>
      </c>
      <c r="T60" s="183">
        <v>22429</v>
      </c>
      <c r="U60" s="183">
        <v>2150</v>
      </c>
      <c r="V60" s="184">
        <v>2150</v>
      </c>
    </row>
    <row r="61" spans="1:22" ht="16.149999999999999" customHeight="1">
      <c r="A61" s="158">
        <v>56</v>
      </c>
      <c r="B61" s="159" t="s">
        <v>118</v>
      </c>
      <c r="C61" s="160">
        <v>1.521053</v>
      </c>
      <c r="D61" s="161">
        <v>6370.7974622550591</v>
      </c>
      <c r="E61" s="161">
        <v>8386.4169983357551</v>
      </c>
      <c r="F61" s="161">
        <v>9856.76439019795</v>
      </c>
      <c r="G61" s="162">
        <v>14993</v>
      </c>
      <c r="H61" s="161">
        <v>13742</v>
      </c>
      <c r="I61" s="161">
        <v>1251</v>
      </c>
      <c r="J61" s="162">
        <v>1251</v>
      </c>
      <c r="K61" s="162">
        <v>1168.0824331507599</v>
      </c>
      <c r="L61" s="162">
        <v>82.917566849240075</v>
      </c>
      <c r="M61" s="162">
        <v>1251</v>
      </c>
      <c r="N61" s="162">
        <v>14993</v>
      </c>
      <c r="O61" s="163">
        <v>10698701.4</v>
      </c>
      <c r="P61" s="164">
        <v>3113</v>
      </c>
      <c r="Q61" s="164">
        <v>3114.5210529999999</v>
      </c>
      <c r="R61" s="165">
        <v>3435.1032527761181</v>
      </c>
      <c r="S61" s="166">
        <v>5225</v>
      </c>
      <c r="T61" s="165">
        <v>4788</v>
      </c>
      <c r="U61" s="165">
        <v>437</v>
      </c>
      <c r="V61" s="166">
        <v>437</v>
      </c>
    </row>
    <row r="62" spans="1:22" ht="16.149999999999999" customHeight="1">
      <c r="A62" s="167">
        <v>57</v>
      </c>
      <c r="B62" s="168" t="s">
        <v>119</v>
      </c>
      <c r="C62" s="169">
        <v>5.7894730000000001</v>
      </c>
      <c r="D62" s="170">
        <v>5422.9979142154243</v>
      </c>
      <c r="E62" s="170">
        <v>7138.7486667355588</v>
      </c>
      <c r="F62" s="170">
        <v>8609.0960585977537</v>
      </c>
      <c r="G62" s="171">
        <v>49842</v>
      </c>
      <c r="H62" s="170">
        <v>45689</v>
      </c>
      <c r="I62" s="170">
        <v>4153</v>
      </c>
      <c r="J62" s="171">
        <v>4153</v>
      </c>
      <c r="K62" s="171">
        <v>3877.7348879896931</v>
      </c>
      <c r="L62" s="171">
        <v>275.26511201030689</v>
      </c>
      <c r="M62" s="171">
        <v>4153</v>
      </c>
      <c r="N62" s="171">
        <v>49842</v>
      </c>
      <c r="O62" s="172">
        <v>29017298.5</v>
      </c>
      <c r="P62" s="173">
        <v>9349</v>
      </c>
      <c r="Q62" s="173">
        <v>9354.7894730000007</v>
      </c>
      <c r="R62" s="174">
        <v>3101.865475834637</v>
      </c>
      <c r="S62" s="175">
        <v>17958</v>
      </c>
      <c r="T62" s="174">
        <v>16462</v>
      </c>
      <c r="U62" s="174">
        <v>1496</v>
      </c>
      <c r="V62" s="175">
        <v>1496</v>
      </c>
    </row>
    <row r="63" spans="1:22" ht="16.149999999999999" customHeight="1">
      <c r="A63" s="167">
        <v>58</v>
      </c>
      <c r="B63" s="168" t="s">
        <v>120</v>
      </c>
      <c r="C63" s="169">
        <v>1</v>
      </c>
      <c r="D63" s="170">
        <v>6477.0540979800326</v>
      </c>
      <c r="E63" s="170">
        <v>8526.2915527081786</v>
      </c>
      <c r="F63" s="170">
        <v>9996.6389445703735</v>
      </c>
      <c r="G63" s="171">
        <v>9997</v>
      </c>
      <c r="H63" s="170">
        <v>9163</v>
      </c>
      <c r="I63" s="170">
        <v>834</v>
      </c>
      <c r="J63" s="171">
        <v>834</v>
      </c>
      <c r="K63" s="171">
        <v>778.72162210050669</v>
      </c>
      <c r="L63" s="171">
        <v>55.278377899493307</v>
      </c>
      <c r="M63" s="171">
        <v>834</v>
      </c>
      <c r="N63" s="171">
        <v>9997</v>
      </c>
      <c r="O63" s="172">
        <v>20354390</v>
      </c>
      <c r="P63" s="173">
        <v>8614</v>
      </c>
      <c r="Q63" s="173">
        <v>8615</v>
      </c>
      <c r="R63" s="174">
        <v>2362.6686012768428</v>
      </c>
      <c r="S63" s="175">
        <v>2363</v>
      </c>
      <c r="T63" s="174">
        <v>2167</v>
      </c>
      <c r="U63" s="174">
        <v>196</v>
      </c>
      <c r="V63" s="175">
        <v>196</v>
      </c>
    </row>
    <row r="64" spans="1:22" ht="16.149999999999999" customHeight="1">
      <c r="A64" s="167">
        <v>59</v>
      </c>
      <c r="B64" s="168" t="s">
        <v>121</v>
      </c>
      <c r="C64" s="169">
        <v>2.6736840000000002</v>
      </c>
      <c r="D64" s="170">
        <v>7122.6894767107533</v>
      </c>
      <c r="E64" s="170">
        <v>9376.1957518282798</v>
      </c>
      <c r="F64" s="170">
        <v>10846.543143690475</v>
      </c>
      <c r="G64" s="171">
        <v>29000</v>
      </c>
      <c r="H64" s="170">
        <v>26584</v>
      </c>
      <c r="I64" s="170">
        <v>2416</v>
      </c>
      <c r="J64" s="171">
        <v>2416</v>
      </c>
      <c r="K64" s="171">
        <v>2255.8650347659759</v>
      </c>
      <c r="L64" s="171">
        <v>160.13496523402409</v>
      </c>
      <c r="M64" s="171">
        <v>2416</v>
      </c>
      <c r="N64" s="171">
        <v>29000</v>
      </c>
      <c r="O64" s="172">
        <v>8299167</v>
      </c>
      <c r="P64" s="173">
        <v>5217</v>
      </c>
      <c r="Q64" s="173">
        <v>5219.6736840000003</v>
      </c>
      <c r="R64" s="174">
        <v>1589.9781293684412</v>
      </c>
      <c r="S64" s="175">
        <v>4251</v>
      </c>
      <c r="T64" s="174">
        <v>3897</v>
      </c>
      <c r="U64" s="174">
        <v>354</v>
      </c>
      <c r="V64" s="175">
        <v>354</v>
      </c>
    </row>
    <row r="65" spans="1:22" ht="16.149999999999999" customHeight="1">
      <c r="A65" s="176">
        <v>60</v>
      </c>
      <c r="B65" s="177" t="s">
        <v>122</v>
      </c>
      <c r="C65" s="178">
        <v>8.3684220000000007</v>
      </c>
      <c r="D65" s="179">
        <v>5955.2910052910056</v>
      </c>
      <c r="E65" s="179">
        <v>7839.450871371776</v>
      </c>
      <c r="F65" s="179">
        <v>9309.7982632339699</v>
      </c>
      <c r="G65" s="180">
        <v>77908</v>
      </c>
      <c r="H65" s="179">
        <v>71415</v>
      </c>
      <c r="I65" s="179">
        <v>6493</v>
      </c>
      <c r="J65" s="180">
        <v>6493</v>
      </c>
      <c r="K65" s="180">
        <v>6062.6372809335608</v>
      </c>
      <c r="L65" s="180">
        <v>430.36271906643924</v>
      </c>
      <c r="M65" s="180">
        <v>6493</v>
      </c>
      <c r="N65" s="180">
        <v>77908</v>
      </c>
      <c r="O65" s="181">
        <v>21587296.920000002</v>
      </c>
      <c r="P65" s="182">
        <v>6237</v>
      </c>
      <c r="Q65" s="182">
        <v>6245.3684219999996</v>
      </c>
      <c r="R65" s="183">
        <v>3456.5289765702796</v>
      </c>
      <c r="S65" s="184">
        <v>28926</v>
      </c>
      <c r="T65" s="183">
        <v>26516</v>
      </c>
      <c r="U65" s="183">
        <v>2410</v>
      </c>
      <c r="V65" s="184">
        <v>2410</v>
      </c>
    </row>
    <row r="66" spans="1:22" ht="16.149999999999999" customHeight="1">
      <c r="A66" s="158">
        <v>61</v>
      </c>
      <c r="B66" s="159" t="s">
        <v>123</v>
      </c>
      <c r="C66" s="160">
        <v>1.3421050000000001</v>
      </c>
      <c r="D66" s="161">
        <v>3589.6278747575507</v>
      </c>
      <c r="E66" s="161">
        <v>4725.3293492571147</v>
      </c>
      <c r="F66" s="161">
        <v>6195.6767411193096</v>
      </c>
      <c r="G66" s="162">
        <v>8315</v>
      </c>
      <c r="H66" s="161">
        <v>7623</v>
      </c>
      <c r="I66" s="161">
        <v>692</v>
      </c>
      <c r="J66" s="162">
        <v>692</v>
      </c>
      <c r="K66" s="162">
        <v>646.13352816972497</v>
      </c>
      <c r="L66" s="162">
        <v>45.866471830275032</v>
      </c>
      <c r="M66" s="162">
        <v>692</v>
      </c>
      <c r="N66" s="162">
        <v>8315</v>
      </c>
      <c r="O66" s="163">
        <v>18981929.219999999</v>
      </c>
      <c r="P66" s="164">
        <v>3609</v>
      </c>
      <c r="Q66" s="164">
        <v>3610.3421050000002</v>
      </c>
      <c r="R66" s="165">
        <v>5257.6538920540879</v>
      </c>
      <c r="S66" s="166">
        <v>7056</v>
      </c>
      <c r="T66" s="165">
        <v>6468</v>
      </c>
      <c r="U66" s="165">
        <v>588</v>
      </c>
      <c r="V66" s="166">
        <v>588</v>
      </c>
    </row>
    <row r="67" spans="1:22" ht="16.149999999999999" customHeight="1">
      <c r="A67" s="167">
        <v>62</v>
      </c>
      <c r="B67" s="168" t="s">
        <v>124</v>
      </c>
      <c r="C67" s="169">
        <v>2.3894730000000002</v>
      </c>
      <c r="D67" s="170">
        <v>6613.5079403272375</v>
      </c>
      <c r="E67" s="170">
        <v>8705.9172321821825</v>
      </c>
      <c r="F67" s="170">
        <v>10176.264624044377</v>
      </c>
      <c r="G67" s="171">
        <v>24316</v>
      </c>
      <c r="H67" s="170">
        <v>22289</v>
      </c>
      <c r="I67" s="170">
        <v>2027</v>
      </c>
      <c r="J67" s="171">
        <v>2027</v>
      </c>
      <c r="K67" s="171">
        <v>1892.6483549133418</v>
      </c>
      <c r="L67" s="171">
        <v>134.35164508665821</v>
      </c>
      <c r="M67" s="171">
        <v>2027</v>
      </c>
      <c r="N67" s="171">
        <v>24316</v>
      </c>
      <c r="O67" s="172">
        <v>4398213.5</v>
      </c>
      <c r="P67" s="173">
        <v>2078</v>
      </c>
      <c r="Q67" s="173">
        <v>2080.3894730000002</v>
      </c>
      <c r="R67" s="174">
        <v>2114.1298574528978</v>
      </c>
      <c r="S67" s="175">
        <v>5052</v>
      </c>
      <c r="T67" s="174">
        <v>4631</v>
      </c>
      <c r="U67" s="174">
        <v>421</v>
      </c>
      <c r="V67" s="175">
        <v>421</v>
      </c>
    </row>
    <row r="68" spans="1:22" ht="16.149999999999999" customHeight="1">
      <c r="A68" s="167">
        <v>63</v>
      </c>
      <c r="B68" s="168" t="s">
        <v>125</v>
      </c>
      <c r="C68" s="169">
        <v>1.742105</v>
      </c>
      <c r="D68" s="170">
        <v>4656.5767250257468</v>
      </c>
      <c r="E68" s="170">
        <v>6129.8439374632708</v>
      </c>
      <c r="F68" s="170">
        <v>7600.1913293254656</v>
      </c>
      <c r="G68" s="171">
        <v>13240</v>
      </c>
      <c r="H68" s="170">
        <v>12136</v>
      </c>
      <c r="I68" s="170">
        <v>1104</v>
      </c>
      <c r="J68" s="171">
        <v>1104</v>
      </c>
      <c r="K68" s="171">
        <v>1030.8257443632606</v>
      </c>
      <c r="L68" s="171">
        <v>73.174255636739417</v>
      </c>
      <c r="M68" s="171">
        <v>1104</v>
      </c>
      <c r="N68" s="171">
        <v>13240</v>
      </c>
      <c r="O68" s="172">
        <v>9751029.9800000004</v>
      </c>
      <c r="P68" s="173">
        <v>1942</v>
      </c>
      <c r="Q68" s="173">
        <v>1943.742105</v>
      </c>
      <c r="R68" s="174">
        <v>5016.627439883544</v>
      </c>
      <c r="S68" s="175">
        <v>8739</v>
      </c>
      <c r="T68" s="174">
        <v>8011</v>
      </c>
      <c r="U68" s="174">
        <v>728</v>
      </c>
      <c r="V68" s="175">
        <v>728</v>
      </c>
    </row>
    <row r="69" spans="1:22" ht="16.149999999999999" customHeight="1">
      <c r="A69" s="167">
        <v>64</v>
      </c>
      <c r="B69" s="168" t="s">
        <v>126</v>
      </c>
      <c r="C69" s="169">
        <v>0</v>
      </c>
      <c r="D69" s="170">
        <v>7014.5458853942264</v>
      </c>
      <c r="E69" s="170">
        <v>9233.8372389652814</v>
      </c>
      <c r="F69" s="170">
        <v>10704.184630827476</v>
      </c>
      <c r="G69" s="171">
        <v>0</v>
      </c>
      <c r="H69" s="170">
        <v>0</v>
      </c>
      <c r="I69" s="170">
        <v>0</v>
      </c>
      <c r="J69" s="171">
        <v>0</v>
      </c>
      <c r="K69" s="171">
        <v>0</v>
      </c>
      <c r="L69" s="171">
        <v>0</v>
      </c>
      <c r="M69" s="171">
        <v>0</v>
      </c>
      <c r="N69" s="171">
        <v>0</v>
      </c>
      <c r="O69" s="172">
        <v>7028786</v>
      </c>
      <c r="P69" s="173">
        <v>2321</v>
      </c>
      <c r="Q69" s="173">
        <v>2321</v>
      </c>
      <c r="R69" s="174">
        <v>3028.3438173201207</v>
      </c>
      <c r="S69" s="175">
        <v>0</v>
      </c>
      <c r="T69" s="174">
        <v>0</v>
      </c>
      <c r="U69" s="174">
        <v>0</v>
      </c>
      <c r="V69" s="175">
        <v>0</v>
      </c>
    </row>
    <row r="70" spans="1:22" ht="16.149999999999999" customHeight="1">
      <c r="A70" s="176">
        <v>65</v>
      </c>
      <c r="B70" s="177" t="s">
        <v>127</v>
      </c>
      <c r="C70" s="178">
        <v>4.052632</v>
      </c>
      <c r="D70" s="179">
        <v>5805.6409261728695</v>
      </c>
      <c r="E70" s="179">
        <v>7642.4538745665459</v>
      </c>
      <c r="F70" s="179">
        <v>9112.8012664287417</v>
      </c>
      <c r="G70" s="180">
        <v>36931</v>
      </c>
      <c r="H70" s="179">
        <v>33935</v>
      </c>
      <c r="I70" s="179">
        <v>2996</v>
      </c>
      <c r="J70" s="180">
        <v>2996</v>
      </c>
      <c r="K70" s="180">
        <v>2797.4220381452255</v>
      </c>
      <c r="L70" s="180">
        <v>198.57796185477446</v>
      </c>
      <c r="M70" s="180">
        <v>2996</v>
      </c>
      <c r="N70" s="180">
        <v>36931</v>
      </c>
      <c r="O70" s="181">
        <v>33569087.200000003</v>
      </c>
      <c r="P70" s="182">
        <v>8249</v>
      </c>
      <c r="Q70" s="182">
        <v>8253.0526320000008</v>
      </c>
      <c r="R70" s="183">
        <v>4067.4752357498355</v>
      </c>
      <c r="S70" s="184">
        <v>16484</v>
      </c>
      <c r="T70" s="183">
        <v>15147</v>
      </c>
      <c r="U70" s="183">
        <v>1337</v>
      </c>
      <c r="V70" s="184">
        <v>1337</v>
      </c>
    </row>
    <row r="71" spans="1:22" ht="16.149999999999999" customHeight="1">
      <c r="A71" s="158">
        <v>66</v>
      </c>
      <c r="B71" s="159" t="s">
        <v>128</v>
      </c>
      <c r="C71" s="160">
        <v>0</v>
      </c>
      <c r="D71" s="161">
        <v>7321.5680894308944</v>
      </c>
      <c r="E71" s="161">
        <v>9637.996411510725</v>
      </c>
      <c r="F71" s="161">
        <v>11108.34380337292</v>
      </c>
      <c r="G71" s="162">
        <v>0</v>
      </c>
      <c r="H71" s="161">
        <v>0</v>
      </c>
      <c r="I71" s="161">
        <v>0</v>
      </c>
      <c r="J71" s="162">
        <v>0</v>
      </c>
      <c r="K71" s="162">
        <v>0</v>
      </c>
      <c r="L71" s="162">
        <v>0</v>
      </c>
      <c r="M71" s="162">
        <v>0</v>
      </c>
      <c r="N71" s="162">
        <v>0</v>
      </c>
      <c r="O71" s="163">
        <v>8221120</v>
      </c>
      <c r="P71" s="164">
        <v>1968</v>
      </c>
      <c r="Q71" s="164">
        <v>1968</v>
      </c>
      <c r="R71" s="165">
        <v>4177.3983739837395</v>
      </c>
      <c r="S71" s="166">
        <v>0</v>
      </c>
      <c r="T71" s="165">
        <v>0</v>
      </c>
      <c r="U71" s="165">
        <v>0</v>
      </c>
      <c r="V71" s="166">
        <v>0</v>
      </c>
    </row>
    <row r="72" spans="1:22" ht="16.149999999999999" customHeight="1">
      <c r="A72" s="167">
        <v>67</v>
      </c>
      <c r="B72" s="168" t="s">
        <v>129</v>
      </c>
      <c r="C72" s="169">
        <v>0</v>
      </c>
      <c r="D72" s="170">
        <v>5949.1853695901955</v>
      </c>
      <c r="E72" s="170">
        <v>7831.4135091215567</v>
      </c>
      <c r="F72" s="170">
        <v>9301.7609009837506</v>
      </c>
      <c r="G72" s="171">
        <v>0</v>
      </c>
      <c r="H72" s="170">
        <v>0</v>
      </c>
      <c r="I72" s="170">
        <v>0</v>
      </c>
      <c r="J72" s="171">
        <v>0</v>
      </c>
      <c r="K72" s="171">
        <v>0</v>
      </c>
      <c r="L72" s="171">
        <v>0</v>
      </c>
      <c r="M72" s="171">
        <v>0</v>
      </c>
      <c r="N72" s="171">
        <v>0</v>
      </c>
      <c r="O72" s="172">
        <v>17067467.84</v>
      </c>
      <c r="P72" s="173">
        <v>5222</v>
      </c>
      <c r="Q72" s="173">
        <v>5222</v>
      </c>
      <c r="R72" s="174">
        <v>3268.3776024511681</v>
      </c>
      <c r="S72" s="175">
        <v>0</v>
      </c>
      <c r="T72" s="174">
        <v>0</v>
      </c>
      <c r="U72" s="174">
        <v>0</v>
      </c>
      <c r="V72" s="175">
        <v>0</v>
      </c>
    </row>
    <row r="73" spans="1:22" ht="16.149999999999999" customHeight="1">
      <c r="A73" s="167">
        <v>68</v>
      </c>
      <c r="B73" s="185" t="s">
        <v>130</v>
      </c>
      <c r="C73" s="169">
        <v>1</v>
      </c>
      <c r="D73" s="170">
        <v>7194.2608456891821</v>
      </c>
      <c r="E73" s="170">
        <v>9470.4111697490353</v>
      </c>
      <c r="F73" s="170">
        <v>10940.75856161123</v>
      </c>
      <c r="G73" s="171">
        <v>10941</v>
      </c>
      <c r="H73" s="170">
        <v>10029</v>
      </c>
      <c r="I73" s="170">
        <v>912</v>
      </c>
      <c r="J73" s="171">
        <v>912</v>
      </c>
      <c r="K73" s="171">
        <v>851.55170186530222</v>
      </c>
      <c r="L73" s="171">
        <v>60.448298134697779</v>
      </c>
      <c r="M73" s="171">
        <v>912</v>
      </c>
      <c r="N73" s="171">
        <v>10941</v>
      </c>
      <c r="O73" s="172">
        <v>5234853</v>
      </c>
      <c r="P73" s="173">
        <v>1821</v>
      </c>
      <c r="Q73" s="173">
        <v>1822</v>
      </c>
      <c r="R73" s="174">
        <v>2873.135565312843</v>
      </c>
      <c r="S73" s="175">
        <v>2873</v>
      </c>
      <c r="T73" s="174">
        <v>2632</v>
      </c>
      <c r="U73" s="174">
        <v>241</v>
      </c>
      <c r="V73" s="175">
        <v>241</v>
      </c>
    </row>
    <row r="74" spans="1:22" ht="16.149999999999999" customHeight="1">
      <c r="A74" s="167">
        <v>69</v>
      </c>
      <c r="B74" s="168" t="s">
        <v>131</v>
      </c>
      <c r="C74" s="169">
        <v>0</v>
      </c>
      <c r="D74" s="170">
        <v>6563.2882824344815</v>
      </c>
      <c r="E74" s="170">
        <v>8639.8088689674241</v>
      </c>
      <c r="F74" s="170">
        <v>10110.156260829619</v>
      </c>
      <c r="G74" s="171">
        <v>0</v>
      </c>
      <c r="H74" s="170">
        <v>0</v>
      </c>
      <c r="I74" s="170">
        <v>0</v>
      </c>
      <c r="J74" s="171">
        <v>0</v>
      </c>
      <c r="K74" s="171">
        <v>0</v>
      </c>
      <c r="L74" s="171">
        <v>0</v>
      </c>
      <c r="M74" s="171">
        <v>0</v>
      </c>
      <c r="N74" s="171">
        <v>0</v>
      </c>
      <c r="O74" s="172">
        <v>12922015.699999999</v>
      </c>
      <c r="P74" s="173">
        <v>4617</v>
      </c>
      <c r="Q74" s="173">
        <v>4617</v>
      </c>
      <c r="R74" s="174">
        <v>2798.7904916612515</v>
      </c>
      <c r="S74" s="175">
        <v>0</v>
      </c>
      <c r="T74" s="174">
        <v>0</v>
      </c>
      <c r="U74" s="174">
        <v>0</v>
      </c>
      <c r="V74" s="175">
        <v>0</v>
      </c>
    </row>
    <row r="75" spans="1:22" s="194" customFormat="1" ht="16.149999999999999" customHeight="1" thickBot="1">
      <c r="A75" s="511" t="s">
        <v>239</v>
      </c>
      <c r="B75" s="512"/>
      <c r="C75" s="186">
        <v>288.56842899999998</v>
      </c>
      <c r="D75" s="187">
        <v>5231.2074056875163</v>
      </c>
      <c r="E75" s="188">
        <v>6886.2786752835664</v>
      </c>
      <c r="F75" s="188">
        <v>8356.6260671457603</v>
      </c>
      <c r="G75" s="189">
        <v>2382261</v>
      </c>
      <c r="H75" s="137">
        <v>2176312</v>
      </c>
      <c r="I75" s="137">
        <v>205949</v>
      </c>
      <c r="J75" s="189">
        <v>205949</v>
      </c>
      <c r="K75" s="189">
        <v>192298.4884292293</v>
      </c>
      <c r="L75" s="189">
        <v>13650.511570770688</v>
      </c>
      <c r="M75" s="189">
        <v>205949</v>
      </c>
      <c r="N75" s="189">
        <v>2382261</v>
      </c>
      <c r="O75" s="190">
        <v>2556920736.96</v>
      </c>
      <c r="P75" s="191">
        <v>684798</v>
      </c>
      <c r="Q75" s="191">
        <v>685086.56842899963</v>
      </c>
      <c r="R75" s="137">
        <v>3732.2593301214192</v>
      </c>
      <c r="S75" s="192">
        <v>1098809</v>
      </c>
      <c r="T75" s="137">
        <v>1004307</v>
      </c>
      <c r="U75" s="193">
        <v>94502</v>
      </c>
      <c r="V75" s="192">
        <v>94502</v>
      </c>
    </row>
    <row r="76" spans="1:22" s="194" customFormat="1" ht="16.149999999999999" customHeight="1" thickTop="1">
      <c r="A76" s="542" t="s">
        <v>240</v>
      </c>
      <c r="B76" s="543"/>
      <c r="C76" s="195"/>
      <c r="D76" s="196"/>
      <c r="E76" s="196"/>
      <c r="F76" s="196"/>
      <c r="G76" s="196"/>
      <c r="H76" s="197"/>
      <c r="I76" s="197"/>
      <c r="J76" s="196"/>
      <c r="K76" s="196"/>
      <c r="L76" s="196"/>
      <c r="M76" s="581"/>
      <c r="N76" s="196"/>
      <c r="O76" s="198"/>
      <c r="P76" s="199"/>
      <c r="Q76" s="199"/>
      <c r="R76" s="197"/>
      <c r="S76" s="200"/>
      <c r="T76" s="197"/>
      <c r="U76" s="201"/>
      <c r="V76" s="202"/>
    </row>
    <row r="77" spans="1:22" s="194" customFormat="1" ht="16.149999999999999" customHeight="1">
      <c r="A77" s="544" t="s">
        <v>241</v>
      </c>
      <c r="B77" s="545"/>
      <c r="C77" s="203"/>
      <c r="D77" s="204"/>
      <c r="E77" s="204"/>
      <c r="F77" s="204"/>
      <c r="G77" s="205">
        <v>0</v>
      </c>
      <c r="H77" s="206">
        <v>0</v>
      </c>
      <c r="I77" s="206">
        <v>0</v>
      </c>
      <c r="J77" s="205">
        <v>0</v>
      </c>
      <c r="K77" s="205">
        <v>0</v>
      </c>
      <c r="L77" s="205">
        <v>0</v>
      </c>
      <c r="M77" s="205">
        <v>0</v>
      </c>
      <c r="N77" s="205">
        <v>0</v>
      </c>
      <c r="O77" s="207"/>
      <c r="P77" s="208"/>
      <c r="Q77" s="208"/>
      <c r="R77" s="209"/>
      <c r="S77" s="206"/>
      <c r="T77" s="209"/>
      <c r="U77" s="206"/>
      <c r="V77" s="206"/>
    </row>
    <row r="78" spans="1:22" s="194" customFormat="1" ht="16.149999999999999" customHeight="1">
      <c r="A78" s="546" t="s">
        <v>242</v>
      </c>
      <c r="B78" s="547"/>
      <c r="C78" s="210"/>
      <c r="D78" s="211"/>
      <c r="E78" s="212"/>
      <c r="F78" s="212"/>
      <c r="G78" s="213"/>
      <c r="H78" s="213"/>
      <c r="I78" s="213"/>
      <c r="J78" s="213"/>
      <c r="K78" s="213"/>
      <c r="L78" s="213"/>
      <c r="M78" s="213"/>
      <c r="N78" s="214">
        <v>0</v>
      </c>
      <c r="O78" s="215"/>
      <c r="P78" s="216"/>
      <c r="Q78" s="216"/>
      <c r="R78" s="209"/>
      <c r="S78" s="213"/>
      <c r="T78" s="209"/>
      <c r="U78" s="213"/>
      <c r="V78" s="213"/>
    </row>
    <row r="79" spans="1:22" s="194" customFormat="1" ht="16.149999999999999" customHeight="1">
      <c r="A79" s="537" t="s">
        <v>243</v>
      </c>
      <c r="B79" s="538"/>
      <c r="C79" s="210"/>
      <c r="D79" s="211"/>
      <c r="E79" s="212"/>
      <c r="F79" s="212"/>
      <c r="G79" s="213"/>
      <c r="H79" s="213"/>
      <c r="I79" s="213"/>
      <c r="J79" s="213"/>
      <c r="K79" s="213"/>
      <c r="L79" s="213"/>
      <c r="M79" s="213"/>
      <c r="N79" s="214">
        <v>10000</v>
      </c>
      <c r="O79" s="215"/>
      <c r="P79" s="217"/>
      <c r="Q79" s="217"/>
      <c r="R79" s="209"/>
      <c r="S79" s="213"/>
      <c r="T79" s="209"/>
      <c r="U79" s="213"/>
      <c r="V79" s="213"/>
    </row>
    <row r="80" spans="1:22" s="194" customFormat="1" ht="16.149999999999999" customHeight="1">
      <c r="A80" s="537" t="s">
        <v>244</v>
      </c>
      <c r="B80" s="538"/>
      <c r="C80" s="210"/>
      <c r="D80" s="211"/>
      <c r="E80" s="212"/>
      <c r="F80" s="212"/>
      <c r="G80" s="213"/>
      <c r="H80" s="213"/>
      <c r="I80" s="213"/>
      <c r="J80" s="213"/>
      <c r="K80" s="213"/>
      <c r="L80" s="213"/>
      <c r="M80" s="213"/>
      <c r="N80" s="214">
        <v>0</v>
      </c>
      <c r="O80" s="215"/>
      <c r="P80" s="217"/>
      <c r="Q80" s="217"/>
      <c r="R80" s="209"/>
      <c r="S80" s="213"/>
      <c r="T80" s="209"/>
      <c r="U80" s="213"/>
      <c r="V80" s="213"/>
    </row>
    <row r="81" spans="1:22" s="194" customFormat="1" ht="16.149999999999999" customHeight="1">
      <c r="A81" s="539" t="s">
        <v>245</v>
      </c>
      <c r="B81" s="540"/>
      <c r="C81" s="218"/>
      <c r="D81" s="219"/>
      <c r="E81" s="220"/>
      <c r="F81" s="220"/>
      <c r="G81" s="221">
        <v>0</v>
      </c>
      <c r="H81" s="222">
        <v>1944</v>
      </c>
      <c r="I81" s="222">
        <v>-1944</v>
      </c>
      <c r="J81" s="221">
        <v>-1944</v>
      </c>
      <c r="K81" s="221">
        <v>-1815.1496802918284</v>
      </c>
      <c r="L81" s="221">
        <v>-128.85031970817158</v>
      </c>
      <c r="M81" s="221">
        <v>-1944</v>
      </c>
      <c r="N81" s="221">
        <v>0</v>
      </c>
      <c r="O81" s="223"/>
      <c r="P81" s="224"/>
      <c r="Q81" s="224"/>
      <c r="R81" s="225"/>
      <c r="S81" s="222"/>
      <c r="T81" s="225"/>
      <c r="U81" s="222"/>
      <c r="V81" s="222"/>
    </row>
    <row r="82" spans="1:22" s="194" customFormat="1" ht="16.149999999999999" customHeight="1" thickBot="1">
      <c r="A82" s="511" t="s">
        <v>246</v>
      </c>
      <c r="B82" s="541"/>
      <c r="C82" s="226">
        <v>288.56842899999998</v>
      </c>
      <c r="D82" s="187">
        <v>5231.2074056875163</v>
      </c>
      <c r="E82" s="188">
        <v>6886.2786752835664</v>
      </c>
      <c r="F82" s="188">
        <v>8356.6260671457603</v>
      </c>
      <c r="G82" s="139">
        <v>2382261</v>
      </c>
      <c r="H82" s="137">
        <v>2178256</v>
      </c>
      <c r="I82" s="137">
        <v>204005</v>
      </c>
      <c r="J82" s="189">
        <v>204005</v>
      </c>
      <c r="K82" s="189">
        <v>190483.33874893747</v>
      </c>
      <c r="L82" s="189">
        <v>13521.661251062516</v>
      </c>
      <c r="M82" s="189">
        <v>204005</v>
      </c>
      <c r="N82" s="189">
        <v>2392261</v>
      </c>
      <c r="O82" s="227">
        <v>2556920736.96</v>
      </c>
      <c r="P82" s="191">
        <v>684798</v>
      </c>
      <c r="Q82" s="191">
        <v>685086.56842899963</v>
      </c>
      <c r="R82" s="137">
        <v>3732.2593301214192</v>
      </c>
      <c r="S82" s="137">
        <v>1098809</v>
      </c>
      <c r="T82" s="228">
        <v>1004307</v>
      </c>
      <c r="U82" s="193">
        <v>94502</v>
      </c>
      <c r="V82" s="229">
        <v>94502</v>
      </c>
    </row>
    <row r="83" spans="1:22" ht="12.75" customHeight="1" thickTop="1">
      <c r="E83" s="62"/>
      <c r="F83" s="62"/>
      <c r="J83" s="230">
        <v>1</v>
      </c>
      <c r="V83" s="230">
        <v>1</v>
      </c>
    </row>
  </sheetData>
  <mergeCells count="29">
    <mergeCell ref="A80:B80"/>
    <mergeCell ref="A81:B81"/>
    <mergeCell ref="A82:B82"/>
    <mergeCell ref="V2:V3"/>
    <mergeCell ref="A75:B75"/>
    <mergeCell ref="A76:B76"/>
    <mergeCell ref="A77:B77"/>
    <mergeCell ref="A78:B78"/>
    <mergeCell ref="A79:B79"/>
    <mergeCell ref="P2:P3"/>
    <mergeCell ref="Q2:Q3"/>
    <mergeCell ref="R2:R3"/>
    <mergeCell ref="S2:S3"/>
    <mergeCell ref="T2:T3"/>
    <mergeCell ref="U2:U3"/>
    <mergeCell ref="J2:J3"/>
    <mergeCell ref="A1:B3"/>
    <mergeCell ref="C1:N1"/>
    <mergeCell ref="O1:V1"/>
    <mergeCell ref="C2:C3"/>
    <mergeCell ref="D2:D3"/>
    <mergeCell ref="G2:G3"/>
    <mergeCell ref="H2:H3"/>
    <mergeCell ref="I2:I3"/>
    <mergeCell ref="K2:K3"/>
    <mergeCell ref="L2:L3"/>
    <mergeCell ref="N2:N3"/>
    <mergeCell ref="O2:O3"/>
    <mergeCell ref="M2:M3"/>
  </mergeCells>
  <printOptions horizontalCentered="1"/>
  <pageMargins left="0.27" right="0.25" top="0.75" bottom="0.2" header="0.25" footer="0.2"/>
  <pageSetup paperSize="5" scale="32" firstPageNumber="90" fitToWidth="3" orientation="portrait" r:id="rId1"/>
  <headerFooter alignWithMargins="0">
    <oddHeader xml:space="preserve">&amp;L&amp;"Arial,Bold"&amp;20&amp;K000000FY2016-17 MFP Budget Letter 
June 25, 2017&amp;R&amp;"Arial,Bold"&amp;12&amp;KFF0000
</oddHeader>
    <oddFooter>&amp;R&amp;9&amp;P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view="pageBreakPreview" zoomScale="80" zoomScaleNormal="100" zoomScaleSheetLayoutView="80" workbookViewId="0">
      <pane xSplit="2" ySplit="5" topLeftCell="H6" activePane="bottomRight" state="frozen"/>
      <selection activeCell="AF2" sqref="AF2:AF3"/>
      <selection pane="topRight" activeCell="AF2" sqref="AF2:AF3"/>
      <selection pane="bottomLeft" activeCell="AF2" sqref="AF2:AF3"/>
      <selection pane="bottomRight" activeCell="R3" sqref="R3:T3"/>
    </sheetView>
  </sheetViews>
  <sheetFormatPr defaultColWidth="8.85546875" defaultRowHeight="12.75"/>
  <cols>
    <col min="1" max="1" width="4.7109375" style="16" customWidth="1"/>
    <col min="2" max="2" width="26.28515625" style="16" customWidth="1"/>
    <col min="3" max="3" width="12.140625" style="16" bestFit="1" customWidth="1"/>
    <col min="4" max="5" width="13.140625" style="16" customWidth="1"/>
    <col min="6" max="7" width="12.28515625" style="16" bestFit="1" customWidth="1"/>
    <col min="8" max="8" width="13.140625" style="16" customWidth="1"/>
    <col min="9" max="9" width="12.28515625" style="16" bestFit="1" customWidth="1"/>
    <col min="10" max="10" width="13.42578125" style="16" bestFit="1" customWidth="1"/>
    <col min="11" max="11" width="11.85546875" style="16" bestFit="1" customWidth="1"/>
    <col min="12" max="12" width="14.140625" style="16" customWidth="1"/>
    <col min="13" max="13" width="13.42578125" style="16" bestFit="1" customWidth="1"/>
    <col min="14" max="14" width="15.85546875" style="16" customWidth="1"/>
    <col min="15" max="16" width="14" style="16" customWidth="1"/>
    <col min="17" max="20" width="11.7109375" style="16" customWidth="1"/>
    <col min="21" max="21" width="14.5703125" style="16" customWidth="1"/>
    <col min="22" max="16384" width="8.85546875" style="16"/>
  </cols>
  <sheetData>
    <row r="1" spans="1:21" ht="17.45" customHeight="1">
      <c r="A1" s="550" t="s">
        <v>247</v>
      </c>
      <c r="B1" s="550"/>
      <c r="C1" s="551" t="s">
        <v>155</v>
      </c>
      <c r="D1" s="552"/>
      <c r="E1" s="552"/>
      <c r="F1" s="552"/>
      <c r="G1" s="552"/>
      <c r="H1" s="552"/>
      <c r="I1" s="552"/>
      <c r="J1" s="552"/>
      <c r="K1" s="553"/>
      <c r="L1" s="551" t="s">
        <v>155</v>
      </c>
      <c r="M1" s="552"/>
      <c r="N1" s="552"/>
      <c r="O1" s="552"/>
      <c r="P1" s="552"/>
      <c r="Q1" s="552"/>
      <c r="R1" s="552"/>
      <c r="S1" s="552"/>
      <c r="T1" s="552"/>
      <c r="U1" s="553"/>
    </row>
    <row r="2" spans="1:21" s="237" customFormat="1" ht="17.45" customHeight="1">
      <c r="A2" s="550"/>
      <c r="B2" s="550"/>
      <c r="C2" s="234"/>
      <c r="D2" s="235"/>
      <c r="E2" s="235"/>
      <c r="F2" s="235"/>
      <c r="G2" s="235"/>
      <c r="H2" s="235"/>
      <c r="I2" s="554" t="s">
        <v>7</v>
      </c>
      <c r="J2" s="555"/>
      <c r="K2" s="556"/>
      <c r="L2" s="234"/>
      <c r="M2" s="235"/>
      <c r="N2" s="235"/>
      <c r="O2" s="235"/>
      <c r="P2" s="235"/>
      <c r="Q2" s="235"/>
      <c r="R2" s="235"/>
      <c r="S2" s="235"/>
      <c r="T2" s="235"/>
      <c r="U2" s="236"/>
    </row>
    <row r="3" spans="1:21" ht="156.6" customHeight="1">
      <c r="A3" s="550"/>
      <c r="B3" s="550"/>
      <c r="C3" s="69" t="s">
        <v>157</v>
      </c>
      <c r="D3" s="70" t="s">
        <v>248</v>
      </c>
      <c r="E3" s="70" t="s">
        <v>249</v>
      </c>
      <c r="F3" s="70" t="s">
        <v>160</v>
      </c>
      <c r="G3" s="70" t="s">
        <v>161</v>
      </c>
      <c r="H3" s="70" t="s">
        <v>250</v>
      </c>
      <c r="I3" s="72" t="s">
        <v>163</v>
      </c>
      <c r="J3" s="72" t="s">
        <v>164</v>
      </c>
      <c r="K3" s="72" t="s">
        <v>165</v>
      </c>
      <c r="L3" s="70" t="s">
        <v>251</v>
      </c>
      <c r="M3" s="73" t="s">
        <v>167</v>
      </c>
      <c r="N3" s="75" t="s">
        <v>252</v>
      </c>
      <c r="O3" s="75" t="s">
        <v>170</v>
      </c>
      <c r="P3" s="75" t="s">
        <v>171</v>
      </c>
      <c r="Q3" s="75" t="s">
        <v>172</v>
      </c>
      <c r="R3" s="473" t="s">
        <v>393</v>
      </c>
      <c r="S3" s="473" t="s">
        <v>394</v>
      </c>
      <c r="T3" s="473" t="s">
        <v>396</v>
      </c>
      <c r="U3" s="75" t="s">
        <v>253</v>
      </c>
    </row>
    <row r="4" spans="1:21" ht="14.25" customHeight="1">
      <c r="A4" s="238"/>
      <c r="B4" s="239"/>
      <c r="C4" s="240">
        <v>1</v>
      </c>
      <c r="D4" s="240">
        <v>2</v>
      </c>
      <c r="E4" s="240">
        <v>3</v>
      </c>
      <c r="F4" s="240">
        <v>4</v>
      </c>
      <c r="G4" s="240">
        <v>5</v>
      </c>
      <c r="H4" s="240">
        <v>6</v>
      </c>
      <c r="I4" s="240">
        <v>7</v>
      </c>
      <c r="J4" s="240">
        <v>8</v>
      </c>
      <c r="K4" s="240">
        <v>9</v>
      </c>
      <c r="L4" s="240">
        <v>10</v>
      </c>
      <c r="M4" s="240">
        <v>11</v>
      </c>
      <c r="N4" s="240">
        <v>12</v>
      </c>
      <c r="O4" s="240">
        <v>13</v>
      </c>
      <c r="P4" s="240">
        <v>14</v>
      </c>
      <c r="Q4" s="240">
        <v>15</v>
      </c>
      <c r="R4" s="240">
        <v>16</v>
      </c>
      <c r="S4" s="240">
        <v>17</v>
      </c>
      <c r="T4" s="240">
        <v>18</v>
      </c>
      <c r="U4" s="240">
        <v>19</v>
      </c>
    </row>
    <row r="5" spans="1:21" ht="27" hidden="1" customHeight="1">
      <c r="A5" s="241"/>
      <c r="B5" s="242"/>
      <c r="C5" s="242"/>
      <c r="D5" s="242"/>
      <c r="E5" s="242"/>
      <c r="F5" s="242"/>
      <c r="G5" s="242"/>
      <c r="H5" s="242"/>
      <c r="I5" s="242"/>
      <c r="J5" s="242"/>
      <c r="K5" s="242"/>
      <c r="L5" s="242"/>
      <c r="M5" s="242"/>
      <c r="N5" s="242"/>
      <c r="O5" s="242"/>
      <c r="P5" s="242"/>
      <c r="Q5" s="242"/>
      <c r="R5" s="242"/>
      <c r="S5" s="242"/>
      <c r="T5" s="242"/>
      <c r="U5" s="242"/>
    </row>
    <row r="6" spans="1:21" ht="15.6" customHeight="1">
      <c r="A6" s="243">
        <v>1</v>
      </c>
      <c r="B6" s="244" t="s">
        <v>63</v>
      </c>
      <c r="C6" s="245">
        <v>0</v>
      </c>
      <c r="D6" s="246">
        <v>7094.5622434565848</v>
      </c>
      <c r="E6" s="247">
        <v>0</v>
      </c>
      <c r="F6" s="247">
        <v>777.48</v>
      </c>
      <c r="G6" s="247">
        <v>0</v>
      </c>
      <c r="H6" s="248">
        <v>0</v>
      </c>
      <c r="I6" s="249">
        <v>0</v>
      </c>
      <c r="J6" s="249">
        <v>0</v>
      </c>
      <c r="K6" s="250">
        <v>0</v>
      </c>
      <c r="L6" s="248">
        <v>0</v>
      </c>
      <c r="M6" s="246">
        <v>0</v>
      </c>
      <c r="N6" s="251">
        <v>0</v>
      </c>
      <c r="O6" s="249">
        <v>0</v>
      </c>
      <c r="P6" s="249">
        <v>0</v>
      </c>
      <c r="Q6" s="251">
        <v>0</v>
      </c>
      <c r="R6" s="252">
        <v>0</v>
      </c>
      <c r="S6" s="252">
        <v>0</v>
      </c>
      <c r="T6" s="252">
        <v>0</v>
      </c>
      <c r="U6" s="253">
        <v>0</v>
      </c>
    </row>
    <row r="7" spans="1:21" ht="15.6" customHeight="1">
      <c r="A7" s="254">
        <v>2</v>
      </c>
      <c r="B7" s="255" t="s">
        <v>64</v>
      </c>
      <c r="C7" s="256">
        <v>0</v>
      </c>
      <c r="D7" s="257">
        <v>9119.0938471084628</v>
      </c>
      <c r="E7" s="258">
        <v>0</v>
      </c>
      <c r="F7" s="258">
        <v>842.32</v>
      </c>
      <c r="G7" s="258">
        <v>0</v>
      </c>
      <c r="H7" s="259">
        <v>0</v>
      </c>
      <c r="I7" s="260">
        <v>0</v>
      </c>
      <c r="J7" s="260">
        <v>0</v>
      </c>
      <c r="K7" s="261">
        <v>0</v>
      </c>
      <c r="L7" s="259">
        <v>0</v>
      </c>
      <c r="M7" s="257">
        <v>0</v>
      </c>
      <c r="N7" s="262">
        <v>0</v>
      </c>
      <c r="O7" s="260">
        <v>0</v>
      </c>
      <c r="P7" s="260">
        <v>0</v>
      </c>
      <c r="Q7" s="262">
        <v>0</v>
      </c>
      <c r="R7" s="262">
        <v>0</v>
      </c>
      <c r="S7" s="262">
        <v>0</v>
      </c>
      <c r="T7" s="262">
        <v>0</v>
      </c>
      <c r="U7" s="262">
        <v>0</v>
      </c>
    </row>
    <row r="8" spans="1:21" ht="15.6" customHeight="1">
      <c r="A8" s="254">
        <v>3</v>
      </c>
      <c r="B8" s="255" t="s">
        <v>65</v>
      </c>
      <c r="C8" s="256">
        <v>3</v>
      </c>
      <c r="D8" s="257">
        <v>7661.0238068417893</v>
      </c>
      <c r="E8" s="258">
        <v>22983.071420525368</v>
      </c>
      <c r="F8" s="258">
        <v>596.84</v>
      </c>
      <c r="G8" s="258">
        <v>1790.52</v>
      </c>
      <c r="H8" s="259">
        <v>24774</v>
      </c>
      <c r="I8" s="260">
        <v>-16516</v>
      </c>
      <c r="J8" s="260">
        <v>0</v>
      </c>
      <c r="K8" s="261">
        <v>-16516</v>
      </c>
      <c r="L8" s="259">
        <v>8258</v>
      </c>
      <c r="M8" s="257">
        <v>0</v>
      </c>
      <c r="N8" s="262">
        <v>8258</v>
      </c>
      <c r="O8" s="260">
        <v>10324</v>
      </c>
      <c r="P8" s="260">
        <v>-2066</v>
      </c>
      <c r="Q8" s="262">
        <v>-2066</v>
      </c>
      <c r="R8" s="262">
        <v>136.9366052042605</v>
      </c>
      <c r="S8" s="262">
        <v>-1929.0633947957394</v>
      </c>
      <c r="T8" s="262">
        <v>-136.93660520426056</v>
      </c>
      <c r="U8" s="262">
        <v>8258</v>
      </c>
    </row>
    <row r="9" spans="1:21" ht="15.6" customHeight="1">
      <c r="A9" s="254">
        <v>4</v>
      </c>
      <c r="B9" s="255" t="s">
        <v>66</v>
      </c>
      <c r="C9" s="256">
        <v>0</v>
      </c>
      <c r="D9" s="257">
        <v>9314.0214995589522</v>
      </c>
      <c r="E9" s="258">
        <v>0</v>
      </c>
      <c r="F9" s="258">
        <v>585.76</v>
      </c>
      <c r="G9" s="258">
        <v>0</v>
      </c>
      <c r="H9" s="259">
        <v>0</v>
      </c>
      <c r="I9" s="260">
        <v>0</v>
      </c>
      <c r="J9" s="260">
        <v>0</v>
      </c>
      <c r="K9" s="261">
        <v>0</v>
      </c>
      <c r="L9" s="259">
        <v>0</v>
      </c>
      <c r="M9" s="257">
        <v>0</v>
      </c>
      <c r="N9" s="262">
        <v>0</v>
      </c>
      <c r="O9" s="260">
        <v>0</v>
      </c>
      <c r="P9" s="260">
        <v>0</v>
      </c>
      <c r="Q9" s="262">
        <v>0</v>
      </c>
      <c r="R9" s="262">
        <v>0</v>
      </c>
      <c r="S9" s="262">
        <v>0</v>
      </c>
      <c r="T9" s="262">
        <v>0</v>
      </c>
      <c r="U9" s="262">
        <v>0</v>
      </c>
    </row>
    <row r="10" spans="1:21" ht="15.6" customHeight="1">
      <c r="A10" s="263">
        <v>5</v>
      </c>
      <c r="B10" s="264" t="s">
        <v>67</v>
      </c>
      <c r="C10" s="265">
        <v>0</v>
      </c>
      <c r="D10" s="266">
        <v>7517.9489757509955</v>
      </c>
      <c r="E10" s="267">
        <v>0</v>
      </c>
      <c r="F10" s="267">
        <v>555.91</v>
      </c>
      <c r="G10" s="267">
        <v>0</v>
      </c>
      <c r="H10" s="268">
        <v>0</v>
      </c>
      <c r="I10" s="269">
        <v>0</v>
      </c>
      <c r="J10" s="269">
        <v>0</v>
      </c>
      <c r="K10" s="270">
        <v>0</v>
      </c>
      <c r="L10" s="268">
        <v>0</v>
      </c>
      <c r="M10" s="266">
        <v>0</v>
      </c>
      <c r="N10" s="271">
        <v>0</v>
      </c>
      <c r="O10" s="272">
        <v>0</v>
      </c>
      <c r="P10" s="269">
        <v>0</v>
      </c>
      <c r="Q10" s="273">
        <v>0</v>
      </c>
      <c r="R10" s="273">
        <v>0</v>
      </c>
      <c r="S10" s="273">
        <v>0</v>
      </c>
      <c r="T10" s="273">
        <v>0</v>
      </c>
      <c r="U10" s="273">
        <v>0</v>
      </c>
    </row>
    <row r="11" spans="1:21" ht="15.6" customHeight="1">
      <c r="A11" s="243">
        <v>6</v>
      </c>
      <c r="B11" s="244" t="s">
        <v>68</v>
      </c>
      <c r="C11" s="245">
        <v>0</v>
      </c>
      <c r="D11" s="246">
        <v>8673.5430823767729</v>
      </c>
      <c r="E11" s="247">
        <v>0</v>
      </c>
      <c r="F11" s="247">
        <v>545.4799999999999</v>
      </c>
      <c r="G11" s="247">
        <v>0</v>
      </c>
      <c r="H11" s="248">
        <v>0</v>
      </c>
      <c r="I11" s="249">
        <v>0</v>
      </c>
      <c r="J11" s="249">
        <v>0</v>
      </c>
      <c r="K11" s="250">
        <v>0</v>
      </c>
      <c r="L11" s="248">
        <v>0</v>
      </c>
      <c r="M11" s="246">
        <v>0</v>
      </c>
      <c r="N11" s="251">
        <v>0</v>
      </c>
      <c r="O11" s="249">
        <v>0</v>
      </c>
      <c r="P11" s="249">
        <v>0</v>
      </c>
      <c r="Q11" s="251">
        <v>0</v>
      </c>
      <c r="R11" s="252">
        <v>0</v>
      </c>
      <c r="S11" s="252">
        <v>0</v>
      </c>
      <c r="T11" s="252">
        <v>0</v>
      </c>
      <c r="U11" s="253">
        <v>0</v>
      </c>
    </row>
    <row r="12" spans="1:21" ht="15.6" customHeight="1">
      <c r="A12" s="254">
        <v>7</v>
      </c>
      <c r="B12" s="255" t="s">
        <v>69</v>
      </c>
      <c r="C12" s="256">
        <v>0</v>
      </c>
      <c r="D12" s="257">
        <v>8114.9484904784022</v>
      </c>
      <c r="E12" s="258">
        <v>0</v>
      </c>
      <c r="F12" s="258">
        <v>756.91999999999985</v>
      </c>
      <c r="G12" s="258">
        <v>0</v>
      </c>
      <c r="H12" s="259">
        <v>0</v>
      </c>
      <c r="I12" s="260">
        <v>0</v>
      </c>
      <c r="J12" s="260">
        <v>0</v>
      </c>
      <c r="K12" s="261">
        <v>0</v>
      </c>
      <c r="L12" s="259">
        <v>0</v>
      </c>
      <c r="M12" s="257">
        <v>0</v>
      </c>
      <c r="N12" s="262">
        <v>0</v>
      </c>
      <c r="O12" s="260">
        <v>0</v>
      </c>
      <c r="P12" s="260">
        <v>0</v>
      </c>
      <c r="Q12" s="262">
        <v>0</v>
      </c>
      <c r="R12" s="262">
        <v>0</v>
      </c>
      <c r="S12" s="262">
        <v>0</v>
      </c>
      <c r="T12" s="262">
        <v>0</v>
      </c>
      <c r="U12" s="262">
        <v>0</v>
      </c>
    </row>
    <row r="13" spans="1:21" ht="15.6" customHeight="1">
      <c r="A13" s="254">
        <v>8</v>
      </c>
      <c r="B13" s="255" t="s">
        <v>70</v>
      </c>
      <c r="C13" s="256">
        <v>0</v>
      </c>
      <c r="D13" s="257">
        <v>8214.7914495750065</v>
      </c>
      <c r="E13" s="258">
        <v>0</v>
      </c>
      <c r="F13" s="258">
        <v>725.76</v>
      </c>
      <c r="G13" s="258">
        <v>0</v>
      </c>
      <c r="H13" s="259">
        <v>0</v>
      </c>
      <c r="I13" s="260">
        <v>0</v>
      </c>
      <c r="J13" s="260">
        <v>0</v>
      </c>
      <c r="K13" s="261">
        <v>0</v>
      </c>
      <c r="L13" s="259">
        <v>0</v>
      </c>
      <c r="M13" s="257">
        <v>0</v>
      </c>
      <c r="N13" s="262">
        <v>0</v>
      </c>
      <c r="O13" s="260">
        <v>0</v>
      </c>
      <c r="P13" s="260">
        <v>0</v>
      </c>
      <c r="Q13" s="262">
        <v>0</v>
      </c>
      <c r="R13" s="262">
        <v>0</v>
      </c>
      <c r="S13" s="262">
        <v>0</v>
      </c>
      <c r="T13" s="262">
        <v>0</v>
      </c>
      <c r="U13" s="262">
        <v>0</v>
      </c>
    </row>
    <row r="14" spans="1:21" ht="15.6" customHeight="1">
      <c r="A14" s="254">
        <v>9</v>
      </c>
      <c r="B14" s="255" t="s">
        <v>71</v>
      </c>
      <c r="C14" s="256">
        <v>0</v>
      </c>
      <c r="D14" s="257">
        <v>8154.5291579235927</v>
      </c>
      <c r="E14" s="258">
        <v>0</v>
      </c>
      <c r="F14" s="258">
        <v>744.76</v>
      </c>
      <c r="G14" s="258">
        <v>0</v>
      </c>
      <c r="H14" s="259">
        <v>0</v>
      </c>
      <c r="I14" s="260">
        <v>0</v>
      </c>
      <c r="J14" s="260">
        <v>0</v>
      </c>
      <c r="K14" s="261">
        <v>0</v>
      </c>
      <c r="L14" s="259">
        <v>0</v>
      </c>
      <c r="M14" s="257">
        <v>0</v>
      </c>
      <c r="N14" s="262">
        <v>0</v>
      </c>
      <c r="O14" s="260">
        <v>0</v>
      </c>
      <c r="P14" s="260">
        <v>0</v>
      </c>
      <c r="Q14" s="262">
        <v>0</v>
      </c>
      <c r="R14" s="262">
        <v>0</v>
      </c>
      <c r="S14" s="262">
        <v>0</v>
      </c>
      <c r="T14" s="262">
        <v>0</v>
      </c>
      <c r="U14" s="262">
        <v>0</v>
      </c>
    </row>
    <row r="15" spans="1:21" ht="15.6" customHeight="1">
      <c r="A15" s="263">
        <v>10</v>
      </c>
      <c r="B15" s="264" t="s">
        <v>72</v>
      </c>
      <c r="C15" s="265">
        <v>0</v>
      </c>
      <c r="D15" s="266">
        <v>8162.3136660433465</v>
      </c>
      <c r="E15" s="267">
        <v>0</v>
      </c>
      <c r="F15" s="267">
        <v>608.04000000000008</v>
      </c>
      <c r="G15" s="267">
        <v>0</v>
      </c>
      <c r="H15" s="268">
        <v>0</v>
      </c>
      <c r="I15" s="269">
        <v>0</v>
      </c>
      <c r="J15" s="269">
        <v>0</v>
      </c>
      <c r="K15" s="270">
        <v>0</v>
      </c>
      <c r="L15" s="268">
        <v>0</v>
      </c>
      <c r="M15" s="266">
        <v>0</v>
      </c>
      <c r="N15" s="271">
        <v>0</v>
      </c>
      <c r="O15" s="272">
        <v>0</v>
      </c>
      <c r="P15" s="269">
        <v>0</v>
      </c>
      <c r="Q15" s="273">
        <v>0</v>
      </c>
      <c r="R15" s="273">
        <v>0</v>
      </c>
      <c r="S15" s="273">
        <v>0</v>
      </c>
      <c r="T15" s="273">
        <v>0</v>
      </c>
      <c r="U15" s="273">
        <v>0</v>
      </c>
    </row>
    <row r="16" spans="1:21" ht="15.6" customHeight="1">
      <c r="A16" s="243">
        <v>11</v>
      </c>
      <c r="B16" s="244" t="s">
        <v>73</v>
      </c>
      <c r="C16" s="245">
        <v>0</v>
      </c>
      <c r="D16" s="246">
        <v>10493.003053435115</v>
      </c>
      <c r="E16" s="247">
        <v>0</v>
      </c>
      <c r="F16" s="247">
        <v>706.55</v>
      </c>
      <c r="G16" s="247">
        <v>0</v>
      </c>
      <c r="H16" s="248">
        <v>0</v>
      </c>
      <c r="I16" s="249">
        <v>0</v>
      </c>
      <c r="J16" s="249">
        <v>0</v>
      </c>
      <c r="K16" s="250">
        <v>0</v>
      </c>
      <c r="L16" s="248">
        <v>0</v>
      </c>
      <c r="M16" s="246">
        <v>0</v>
      </c>
      <c r="N16" s="251">
        <v>0</v>
      </c>
      <c r="O16" s="249">
        <v>0</v>
      </c>
      <c r="P16" s="249">
        <v>0</v>
      </c>
      <c r="Q16" s="251">
        <v>0</v>
      </c>
      <c r="R16" s="252">
        <v>0</v>
      </c>
      <c r="S16" s="252">
        <v>0</v>
      </c>
      <c r="T16" s="252">
        <v>0</v>
      </c>
      <c r="U16" s="253">
        <v>0</v>
      </c>
    </row>
    <row r="17" spans="1:21" ht="15.6" customHeight="1">
      <c r="A17" s="254">
        <v>12</v>
      </c>
      <c r="B17" s="255" t="s">
        <v>74</v>
      </c>
      <c r="C17" s="256">
        <v>0</v>
      </c>
      <c r="D17" s="257">
        <v>8282.0110526315784</v>
      </c>
      <c r="E17" s="258">
        <v>0</v>
      </c>
      <c r="F17" s="258">
        <v>1063.31</v>
      </c>
      <c r="G17" s="258">
        <v>0</v>
      </c>
      <c r="H17" s="259">
        <v>0</v>
      </c>
      <c r="I17" s="260">
        <v>0</v>
      </c>
      <c r="J17" s="260">
        <v>0</v>
      </c>
      <c r="K17" s="261">
        <v>0</v>
      </c>
      <c r="L17" s="259">
        <v>0</v>
      </c>
      <c r="M17" s="257">
        <v>0</v>
      </c>
      <c r="N17" s="262">
        <v>0</v>
      </c>
      <c r="O17" s="260">
        <v>0</v>
      </c>
      <c r="P17" s="260">
        <v>0</v>
      </c>
      <c r="Q17" s="262">
        <v>0</v>
      </c>
      <c r="R17" s="262">
        <v>0</v>
      </c>
      <c r="S17" s="262">
        <v>0</v>
      </c>
      <c r="T17" s="262">
        <v>0</v>
      </c>
      <c r="U17" s="262">
        <v>0</v>
      </c>
    </row>
    <row r="18" spans="1:21" ht="15.6" customHeight="1">
      <c r="A18" s="254">
        <v>13</v>
      </c>
      <c r="B18" s="255" t="s">
        <v>75</v>
      </c>
      <c r="C18" s="256">
        <v>0</v>
      </c>
      <c r="D18" s="257">
        <v>9185.0769230769238</v>
      </c>
      <c r="E18" s="258">
        <v>0</v>
      </c>
      <c r="F18" s="258">
        <v>749.43000000000006</v>
      </c>
      <c r="G18" s="258">
        <v>0</v>
      </c>
      <c r="H18" s="259">
        <v>0</v>
      </c>
      <c r="I18" s="260">
        <v>0</v>
      </c>
      <c r="J18" s="260">
        <v>0</v>
      </c>
      <c r="K18" s="261">
        <v>0</v>
      </c>
      <c r="L18" s="259">
        <v>0</v>
      </c>
      <c r="M18" s="257">
        <v>0</v>
      </c>
      <c r="N18" s="262">
        <v>0</v>
      </c>
      <c r="O18" s="260">
        <v>0</v>
      </c>
      <c r="P18" s="260">
        <v>0</v>
      </c>
      <c r="Q18" s="262">
        <v>0</v>
      </c>
      <c r="R18" s="262">
        <v>0</v>
      </c>
      <c r="S18" s="262">
        <v>0</v>
      </c>
      <c r="T18" s="262">
        <v>0</v>
      </c>
      <c r="U18" s="262">
        <v>0</v>
      </c>
    </row>
    <row r="19" spans="1:21" ht="15.6" customHeight="1">
      <c r="A19" s="254">
        <v>14</v>
      </c>
      <c r="B19" s="255" t="s">
        <v>76</v>
      </c>
      <c r="C19" s="256">
        <v>0</v>
      </c>
      <c r="D19" s="257">
        <v>9992.7984723854279</v>
      </c>
      <c r="E19" s="258">
        <v>0</v>
      </c>
      <c r="F19" s="258">
        <v>809.9799999999999</v>
      </c>
      <c r="G19" s="258">
        <v>0</v>
      </c>
      <c r="H19" s="259">
        <v>0</v>
      </c>
      <c r="I19" s="260">
        <v>0</v>
      </c>
      <c r="J19" s="260">
        <v>0</v>
      </c>
      <c r="K19" s="261">
        <v>0</v>
      </c>
      <c r="L19" s="259">
        <v>0</v>
      </c>
      <c r="M19" s="257">
        <v>0</v>
      </c>
      <c r="N19" s="262">
        <v>0</v>
      </c>
      <c r="O19" s="260">
        <v>0</v>
      </c>
      <c r="P19" s="260">
        <v>0</v>
      </c>
      <c r="Q19" s="262">
        <v>0</v>
      </c>
      <c r="R19" s="262">
        <v>0</v>
      </c>
      <c r="S19" s="262">
        <v>0</v>
      </c>
      <c r="T19" s="262">
        <v>0</v>
      </c>
      <c r="U19" s="262">
        <v>0</v>
      </c>
    </row>
    <row r="20" spans="1:21" ht="15.6" customHeight="1">
      <c r="A20" s="263">
        <v>15</v>
      </c>
      <c r="B20" s="264" t="s">
        <v>77</v>
      </c>
      <c r="C20" s="265">
        <v>0</v>
      </c>
      <c r="D20" s="266">
        <v>9013.3994329183952</v>
      </c>
      <c r="E20" s="267">
        <v>0</v>
      </c>
      <c r="F20" s="267">
        <v>553.79999999999995</v>
      </c>
      <c r="G20" s="267">
        <v>0</v>
      </c>
      <c r="H20" s="268">
        <v>0</v>
      </c>
      <c r="I20" s="269">
        <v>0</v>
      </c>
      <c r="J20" s="269">
        <v>0</v>
      </c>
      <c r="K20" s="270">
        <v>0</v>
      </c>
      <c r="L20" s="268">
        <v>0</v>
      </c>
      <c r="M20" s="266">
        <v>0</v>
      </c>
      <c r="N20" s="271">
        <v>0</v>
      </c>
      <c r="O20" s="272">
        <v>0</v>
      </c>
      <c r="P20" s="269">
        <v>0</v>
      </c>
      <c r="Q20" s="273">
        <v>0</v>
      </c>
      <c r="R20" s="273">
        <v>0</v>
      </c>
      <c r="S20" s="273">
        <v>0</v>
      </c>
      <c r="T20" s="273">
        <v>0</v>
      </c>
      <c r="U20" s="273">
        <v>0</v>
      </c>
    </row>
    <row r="21" spans="1:21" ht="15.6" customHeight="1">
      <c r="A21" s="243">
        <v>16</v>
      </c>
      <c r="B21" s="244" t="s">
        <v>78</v>
      </c>
      <c r="C21" s="245">
        <v>0</v>
      </c>
      <c r="D21" s="246">
        <v>7635.0323850574714</v>
      </c>
      <c r="E21" s="247">
        <v>0</v>
      </c>
      <c r="F21" s="247">
        <v>686.73</v>
      </c>
      <c r="G21" s="247">
        <v>0</v>
      </c>
      <c r="H21" s="248">
        <v>0</v>
      </c>
      <c r="I21" s="249">
        <v>0</v>
      </c>
      <c r="J21" s="249">
        <v>0</v>
      </c>
      <c r="K21" s="250">
        <v>0</v>
      </c>
      <c r="L21" s="248">
        <v>0</v>
      </c>
      <c r="M21" s="246">
        <v>0</v>
      </c>
      <c r="N21" s="251">
        <v>0</v>
      </c>
      <c r="O21" s="249">
        <v>0</v>
      </c>
      <c r="P21" s="249">
        <v>0</v>
      </c>
      <c r="Q21" s="251">
        <v>0</v>
      </c>
      <c r="R21" s="252">
        <v>0</v>
      </c>
      <c r="S21" s="252">
        <v>0</v>
      </c>
      <c r="T21" s="252">
        <v>0</v>
      </c>
      <c r="U21" s="253">
        <v>0</v>
      </c>
    </row>
    <row r="22" spans="1:21" ht="15.6" customHeight="1">
      <c r="A22" s="254">
        <v>17</v>
      </c>
      <c r="B22" s="255" t="s">
        <v>79</v>
      </c>
      <c r="C22" s="256">
        <v>0</v>
      </c>
      <c r="D22" s="257">
        <v>8052.6712737920934</v>
      </c>
      <c r="E22" s="258">
        <v>0</v>
      </c>
      <c r="F22" s="258">
        <v>801.47762416806802</v>
      </c>
      <c r="G22" s="258">
        <v>0</v>
      </c>
      <c r="H22" s="259">
        <v>0</v>
      </c>
      <c r="I22" s="260">
        <v>0</v>
      </c>
      <c r="J22" s="260">
        <v>0</v>
      </c>
      <c r="K22" s="261">
        <v>0</v>
      </c>
      <c r="L22" s="259">
        <v>0</v>
      </c>
      <c r="M22" s="257">
        <v>0</v>
      </c>
      <c r="N22" s="262">
        <v>0</v>
      </c>
      <c r="O22" s="260">
        <v>0</v>
      </c>
      <c r="P22" s="260">
        <v>0</v>
      </c>
      <c r="Q22" s="262">
        <v>0</v>
      </c>
      <c r="R22" s="262">
        <v>0</v>
      </c>
      <c r="S22" s="262">
        <v>0</v>
      </c>
      <c r="T22" s="262">
        <v>0</v>
      </c>
      <c r="U22" s="262">
        <v>0</v>
      </c>
    </row>
    <row r="23" spans="1:21" ht="15.6" customHeight="1">
      <c r="A23" s="254">
        <v>18</v>
      </c>
      <c r="B23" s="255" t="s">
        <v>80</v>
      </c>
      <c r="C23" s="256">
        <v>0</v>
      </c>
      <c r="D23" s="257">
        <v>8853.5506194690261</v>
      </c>
      <c r="E23" s="258">
        <v>0</v>
      </c>
      <c r="F23" s="258">
        <v>845.94999999999993</v>
      </c>
      <c r="G23" s="258">
        <v>0</v>
      </c>
      <c r="H23" s="259">
        <v>0</v>
      </c>
      <c r="I23" s="260">
        <v>0</v>
      </c>
      <c r="J23" s="260">
        <v>0</v>
      </c>
      <c r="K23" s="261">
        <v>0</v>
      </c>
      <c r="L23" s="259">
        <v>0</v>
      </c>
      <c r="M23" s="257">
        <v>0</v>
      </c>
      <c r="N23" s="262">
        <v>0</v>
      </c>
      <c r="O23" s="260">
        <v>0</v>
      </c>
      <c r="P23" s="260">
        <v>0</v>
      </c>
      <c r="Q23" s="262">
        <v>0</v>
      </c>
      <c r="R23" s="262">
        <v>0</v>
      </c>
      <c r="S23" s="262">
        <v>0</v>
      </c>
      <c r="T23" s="262">
        <v>0</v>
      </c>
      <c r="U23" s="262">
        <v>0</v>
      </c>
    </row>
    <row r="24" spans="1:21" ht="15.6" customHeight="1">
      <c r="A24" s="254">
        <v>19</v>
      </c>
      <c r="B24" s="255" t="s">
        <v>81</v>
      </c>
      <c r="C24" s="256">
        <v>0</v>
      </c>
      <c r="D24" s="257">
        <v>8406.460456852792</v>
      </c>
      <c r="E24" s="258">
        <v>0</v>
      </c>
      <c r="F24" s="258">
        <v>905.43</v>
      </c>
      <c r="G24" s="258">
        <v>0</v>
      </c>
      <c r="H24" s="259">
        <v>0</v>
      </c>
      <c r="I24" s="260">
        <v>0</v>
      </c>
      <c r="J24" s="260">
        <v>0</v>
      </c>
      <c r="K24" s="261">
        <v>0</v>
      </c>
      <c r="L24" s="259">
        <v>0</v>
      </c>
      <c r="M24" s="257">
        <v>0</v>
      </c>
      <c r="N24" s="262">
        <v>0</v>
      </c>
      <c r="O24" s="260">
        <v>0</v>
      </c>
      <c r="P24" s="260">
        <v>0</v>
      </c>
      <c r="Q24" s="262">
        <v>0</v>
      </c>
      <c r="R24" s="262">
        <v>0</v>
      </c>
      <c r="S24" s="262">
        <v>0</v>
      </c>
      <c r="T24" s="262">
        <v>0</v>
      </c>
      <c r="U24" s="262">
        <v>0</v>
      </c>
    </row>
    <row r="25" spans="1:21" ht="15.6" customHeight="1">
      <c r="A25" s="263">
        <v>20</v>
      </c>
      <c r="B25" s="264" t="s">
        <v>82</v>
      </c>
      <c r="C25" s="265">
        <v>0</v>
      </c>
      <c r="D25" s="266">
        <v>8196.5593246930421</v>
      </c>
      <c r="E25" s="267">
        <v>0</v>
      </c>
      <c r="F25" s="267">
        <v>586.16999999999996</v>
      </c>
      <c r="G25" s="267">
        <v>0</v>
      </c>
      <c r="H25" s="268">
        <v>0</v>
      </c>
      <c r="I25" s="269">
        <v>0</v>
      </c>
      <c r="J25" s="269">
        <v>0</v>
      </c>
      <c r="K25" s="270">
        <v>0</v>
      </c>
      <c r="L25" s="268">
        <v>0</v>
      </c>
      <c r="M25" s="266">
        <v>0</v>
      </c>
      <c r="N25" s="271">
        <v>0</v>
      </c>
      <c r="O25" s="272">
        <v>0</v>
      </c>
      <c r="P25" s="269">
        <v>0</v>
      </c>
      <c r="Q25" s="273">
        <v>0</v>
      </c>
      <c r="R25" s="273">
        <v>0</v>
      </c>
      <c r="S25" s="273">
        <v>0</v>
      </c>
      <c r="T25" s="273">
        <v>0</v>
      </c>
      <c r="U25" s="273">
        <v>0</v>
      </c>
    </row>
    <row r="26" spans="1:21" ht="15.6" customHeight="1">
      <c r="A26" s="243">
        <v>21</v>
      </c>
      <c r="B26" s="244" t="s">
        <v>83</v>
      </c>
      <c r="C26" s="245">
        <v>0</v>
      </c>
      <c r="D26" s="246">
        <v>8671.6751377410474</v>
      </c>
      <c r="E26" s="247">
        <v>0</v>
      </c>
      <c r="F26" s="247">
        <v>610.35</v>
      </c>
      <c r="G26" s="247">
        <v>0</v>
      </c>
      <c r="H26" s="248">
        <v>0</v>
      </c>
      <c r="I26" s="249">
        <v>0</v>
      </c>
      <c r="J26" s="249">
        <v>0</v>
      </c>
      <c r="K26" s="250">
        <v>0</v>
      </c>
      <c r="L26" s="248">
        <v>0</v>
      </c>
      <c r="M26" s="246">
        <v>0</v>
      </c>
      <c r="N26" s="251">
        <v>0</v>
      </c>
      <c r="O26" s="249">
        <v>0</v>
      </c>
      <c r="P26" s="249">
        <v>0</v>
      </c>
      <c r="Q26" s="251">
        <v>0</v>
      </c>
      <c r="R26" s="252">
        <v>0</v>
      </c>
      <c r="S26" s="252">
        <v>0</v>
      </c>
      <c r="T26" s="252">
        <v>0</v>
      </c>
      <c r="U26" s="253">
        <v>0</v>
      </c>
    </row>
    <row r="27" spans="1:21" ht="15.6" customHeight="1">
      <c r="A27" s="254">
        <v>22</v>
      </c>
      <c r="B27" s="255" t="s">
        <v>84</v>
      </c>
      <c r="C27" s="256">
        <v>0</v>
      </c>
      <c r="D27" s="257">
        <v>8816.9895503421303</v>
      </c>
      <c r="E27" s="258">
        <v>0</v>
      </c>
      <c r="F27" s="258">
        <v>496.36</v>
      </c>
      <c r="G27" s="258">
        <v>0</v>
      </c>
      <c r="H27" s="259">
        <v>0</v>
      </c>
      <c r="I27" s="260">
        <v>0</v>
      </c>
      <c r="J27" s="260">
        <v>0</v>
      </c>
      <c r="K27" s="261">
        <v>0</v>
      </c>
      <c r="L27" s="259">
        <v>0</v>
      </c>
      <c r="M27" s="257">
        <v>0</v>
      </c>
      <c r="N27" s="262">
        <v>0</v>
      </c>
      <c r="O27" s="260">
        <v>0</v>
      </c>
      <c r="P27" s="260">
        <v>0</v>
      </c>
      <c r="Q27" s="262">
        <v>0</v>
      </c>
      <c r="R27" s="262">
        <v>0</v>
      </c>
      <c r="S27" s="262">
        <v>0</v>
      </c>
      <c r="T27" s="262">
        <v>0</v>
      </c>
      <c r="U27" s="262">
        <v>0</v>
      </c>
    </row>
    <row r="28" spans="1:21" ht="15.6" customHeight="1">
      <c r="A28" s="254">
        <v>23</v>
      </c>
      <c r="B28" s="255" t="s">
        <v>85</v>
      </c>
      <c r="C28" s="256">
        <v>0</v>
      </c>
      <c r="D28" s="257">
        <v>8485.3913670694856</v>
      </c>
      <c r="E28" s="258">
        <v>0</v>
      </c>
      <c r="F28" s="258">
        <v>688.58</v>
      </c>
      <c r="G28" s="258">
        <v>0</v>
      </c>
      <c r="H28" s="259">
        <v>0</v>
      </c>
      <c r="I28" s="260">
        <v>0</v>
      </c>
      <c r="J28" s="260">
        <v>0</v>
      </c>
      <c r="K28" s="261">
        <v>0</v>
      </c>
      <c r="L28" s="259">
        <v>0</v>
      </c>
      <c r="M28" s="257">
        <v>0</v>
      </c>
      <c r="N28" s="262">
        <v>0</v>
      </c>
      <c r="O28" s="260">
        <v>0</v>
      </c>
      <c r="P28" s="260">
        <v>0</v>
      </c>
      <c r="Q28" s="262">
        <v>0</v>
      </c>
      <c r="R28" s="262">
        <v>0</v>
      </c>
      <c r="S28" s="262">
        <v>0</v>
      </c>
      <c r="T28" s="262">
        <v>0</v>
      </c>
      <c r="U28" s="262">
        <v>0</v>
      </c>
    </row>
    <row r="29" spans="1:21" ht="15.6" customHeight="1">
      <c r="A29" s="254">
        <v>24</v>
      </c>
      <c r="B29" s="255" t="s">
        <v>86</v>
      </c>
      <c r="C29" s="256">
        <v>0</v>
      </c>
      <c r="D29" s="257">
        <v>8056.2864111204726</v>
      </c>
      <c r="E29" s="258">
        <v>0</v>
      </c>
      <c r="F29" s="258">
        <v>854.24999999999989</v>
      </c>
      <c r="G29" s="258">
        <v>0</v>
      </c>
      <c r="H29" s="259">
        <v>0</v>
      </c>
      <c r="I29" s="260">
        <v>0</v>
      </c>
      <c r="J29" s="260">
        <v>0</v>
      </c>
      <c r="K29" s="261">
        <v>0</v>
      </c>
      <c r="L29" s="259">
        <v>0</v>
      </c>
      <c r="M29" s="257">
        <v>0</v>
      </c>
      <c r="N29" s="262">
        <v>0</v>
      </c>
      <c r="O29" s="260">
        <v>0</v>
      </c>
      <c r="P29" s="260">
        <v>0</v>
      </c>
      <c r="Q29" s="262">
        <v>0</v>
      </c>
      <c r="R29" s="262">
        <v>0</v>
      </c>
      <c r="S29" s="262">
        <v>0</v>
      </c>
      <c r="T29" s="262">
        <v>0</v>
      </c>
      <c r="U29" s="262">
        <v>0</v>
      </c>
    </row>
    <row r="30" spans="1:21" ht="15.6" customHeight="1">
      <c r="A30" s="263">
        <v>25</v>
      </c>
      <c r="B30" s="264" t="s">
        <v>87</v>
      </c>
      <c r="C30" s="265">
        <v>0</v>
      </c>
      <c r="D30" s="266">
        <v>8684.4189655172413</v>
      </c>
      <c r="E30" s="267">
        <v>0</v>
      </c>
      <c r="F30" s="267">
        <v>653.73</v>
      </c>
      <c r="G30" s="267">
        <v>0</v>
      </c>
      <c r="H30" s="268">
        <v>0</v>
      </c>
      <c r="I30" s="269">
        <v>0</v>
      </c>
      <c r="J30" s="269">
        <v>0</v>
      </c>
      <c r="K30" s="270">
        <v>0</v>
      </c>
      <c r="L30" s="268">
        <v>0</v>
      </c>
      <c r="M30" s="266">
        <v>0</v>
      </c>
      <c r="N30" s="271">
        <v>0</v>
      </c>
      <c r="O30" s="272">
        <v>0</v>
      </c>
      <c r="P30" s="269">
        <v>0</v>
      </c>
      <c r="Q30" s="273">
        <v>0</v>
      </c>
      <c r="R30" s="273">
        <v>0</v>
      </c>
      <c r="S30" s="273">
        <v>0</v>
      </c>
      <c r="T30" s="273">
        <v>0</v>
      </c>
      <c r="U30" s="273">
        <v>0</v>
      </c>
    </row>
    <row r="31" spans="1:21" ht="15.6" customHeight="1">
      <c r="A31" s="243">
        <v>26</v>
      </c>
      <c r="B31" s="244" t="s">
        <v>88</v>
      </c>
      <c r="C31" s="245">
        <v>56</v>
      </c>
      <c r="D31" s="246">
        <v>8259.2266932521779</v>
      </c>
      <c r="E31" s="247">
        <v>462516.69482212199</v>
      </c>
      <c r="F31" s="247">
        <v>836.83</v>
      </c>
      <c r="G31" s="247">
        <v>46862.48</v>
      </c>
      <c r="H31" s="248">
        <v>509379</v>
      </c>
      <c r="I31" s="249">
        <v>27288</v>
      </c>
      <c r="J31" s="249">
        <v>-4548</v>
      </c>
      <c r="K31" s="250">
        <v>22740</v>
      </c>
      <c r="L31" s="248">
        <v>532119</v>
      </c>
      <c r="M31" s="246">
        <v>0</v>
      </c>
      <c r="N31" s="251">
        <v>532119</v>
      </c>
      <c r="O31" s="249">
        <v>483986</v>
      </c>
      <c r="P31" s="249">
        <v>48133</v>
      </c>
      <c r="Q31" s="251">
        <v>48133</v>
      </c>
      <c r="R31" s="252">
        <v>-3190.3047523217188</v>
      </c>
      <c r="S31" s="252">
        <v>44942.695247678283</v>
      </c>
      <c r="T31" s="252">
        <v>3190.3047523217174</v>
      </c>
      <c r="U31" s="253">
        <v>532119</v>
      </c>
    </row>
    <row r="32" spans="1:21" ht="15.6" customHeight="1">
      <c r="A32" s="254">
        <v>27</v>
      </c>
      <c r="B32" s="255" t="s">
        <v>89</v>
      </c>
      <c r="C32" s="256">
        <v>0</v>
      </c>
      <c r="D32" s="257">
        <v>8998.2459899659552</v>
      </c>
      <c r="E32" s="258">
        <v>0</v>
      </c>
      <c r="F32" s="258">
        <v>693.06</v>
      </c>
      <c r="G32" s="258">
        <v>0</v>
      </c>
      <c r="H32" s="259">
        <v>0</v>
      </c>
      <c r="I32" s="260">
        <v>0</v>
      </c>
      <c r="J32" s="260">
        <v>0</v>
      </c>
      <c r="K32" s="261">
        <v>0</v>
      </c>
      <c r="L32" s="259">
        <v>0</v>
      </c>
      <c r="M32" s="257">
        <v>0</v>
      </c>
      <c r="N32" s="262">
        <v>0</v>
      </c>
      <c r="O32" s="260">
        <v>0</v>
      </c>
      <c r="P32" s="260">
        <v>0</v>
      </c>
      <c r="Q32" s="262">
        <v>0</v>
      </c>
      <c r="R32" s="262">
        <v>0</v>
      </c>
      <c r="S32" s="262">
        <v>0</v>
      </c>
      <c r="T32" s="262">
        <v>0</v>
      </c>
      <c r="U32" s="262">
        <v>0</v>
      </c>
    </row>
    <row r="33" spans="1:21" ht="15.6" customHeight="1">
      <c r="A33" s="254">
        <v>28</v>
      </c>
      <c r="B33" s="255" t="s">
        <v>90</v>
      </c>
      <c r="C33" s="256">
        <v>0</v>
      </c>
      <c r="D33" s="257">
        <v>7553.8304156620688</v>
      </c>
      <c r="E33" s="258">
        <v>0</v>
      </c>
      <c r="F33" s="258">
        <v>694.4</v>
      </c>
      <c r="G33" s="258">
        <v>0</v>
      </c>
      <c r="H33" s="259">
        <v>0</v>
      </c>
      <c r="I33" s="260">
        <v>0</v>
      </c>
      <c r="J33" s="260">
        <v>0</v>
      </c>
      <c r="K33" s="261">
        <v>0</v>
      </c>
      <c r="L33" s="259">
        <v>0</v>
      </c>
      <c r="M33" s="257">
        <v>0</v>
      </c>
      <c r="N33" s="262">
        <v>0</v>
      </c>
      <c r="O33" s="260">
        <v>0</v>
      </c>
      <c r="P33" s="260">
        <v>0</v>
      </c>
      <c r="Q33" s="262">
        <v>0</v>
      </c>
      <c r="R33" s="262">
        <v>0</v>
      </c>
      <c r="S33" s="262">
        <v>0</v>
      </c>
      <c r="T33" s="262">
        <v>0</v>
      </c>
      <c r="U33" s="262">
        <v>0</v>
      </c>
    </row>
    <row r="34" spans="1:21" ht="15.6" customHeight="1">
      <c r="A34" s="254">
        <v>29</v>
      </c>
      <c r="B34" s="255" t="s">
        <v>91</v>
      </c>
      <c r="C34" s="256">
        <v>1</v>
      </c>
      <c r="D34" s="257">
        <v>7640.2810717607499</v>
      </c>
      <c r="E34" s="258">
        <v>7640.2810717607499</v>
      </c>
      <c r="F34" s="258">
        <v>754.94999999999993</v>
      </c>
      <c r="G34" s="258">
        <v>754.94999999999993</v>
      </c>
      <c r="H34" s="259">
        <v>8395</v>
      </c>
      <c r="I34" s="260">
        <v>-8395</v>
      </c>
      <c r="J34" s="260">
        <v>0</v>
      </c>
      <c r="K34" s="261">
        <v>-8395</v>
      </c>
      <c r="L34" s="259">
        <v>0</v>
      </c>
      <c r="M34" s="257">
        <v>0</v>
      </c>
      <c r="N34" s="262">
        <v>0</v>
      </c>
      <c r="O34" s="260">
        <v>1400</v>
      </c>
      <c r="P34" s="260">
        <v>-1400</v>
      </c>
      <c r="Q34" s="262">
        <v>-1400</v>
      </c>
      <c r="R34" s="262">
        <v>92.793440119053599</v>
      </c>
      <c r="S34" s="262">
        <v>-1307.2065598809463</v>
      </c>
      <c r="T34" s="262">
        <v>-92.793440119053685</v>
      </c>
      <c r="U34" s="262">
        <v>0</v>
      </c>
    </row>
    <row r="35" spans="1:21" ht="15.6" customHeight="1">
      <c r="A35" s="263">
        <v>30</v>
      </c>
      <c r="B35" s="264" t="s">
        <v>92</v>
      </c>
      <c r="C35" s="265">
        <v>0</v>
      </c>
      <c r="D35" s="266">
        <v>9010.8369826224334</v>
      </c>
      <c r="E35" s="267">
        <v>0</v>
      </c>
      <c r="F35" s="267">
        <v>727.17</v>
      </c>
      <c r="G35" s="267">
        <v>0</v>
      </c>
      <c r="H35" s="268">
        <v>0</v>
      </c>
      <c r="I35" s="269">
        <v>0</v>
      </c>
      <c r="J35" s="269">
        <v>0</v>
      </c>
      <c r="K35" s="270">
        <v>0</v>
      </c>
      <c r="L35" s="268">
        <v>0</v>
      </c>
      <c r="M35" s="266">
        <v>0</v>
      </c>
      <c r="N35" s="271">
        <v>0</v>
      </c>
      <c r="O35" s="272">
        <v>0</v>
      </c>
      <c r="P35" s="269">
        <v>0</v>
      </c>
      <c r="Q35" s="273">
        <v>0</v>
      </c>
      <c r="R35" s="273">
        <v>0</v>
      </c>
      <c r="S35" s="273">
        <v>0</v>
      </c>
      <c r="T35" s="273">
        <v>0</v>
      </c>
      <c r="U35" s="273">
        <v>0</v>
      </c>
    </row>
    <row r="36" spans="1:21" ht="15.6" customHeight="1">
      <c r="A36" s="243">
        <v>31</v>
      </c>
      <c r="B36" s="244" t="s">
        <v>93</v>
      </c>
      <c r="C36" s="245">
        <v>0</v>
      </c>
      <c r="D36" s="246">
        <v>8486.8479291386684</v>
      </c>
      <c r="E36" s="247">
        <v>0</v>
      </c>
      <c r="F36" s="247">
        <v>620.83000000000004</v>
      </c>
      <c r="G36" s="247">
        <v>0</v>
      </c>
      <c r="H36" s="248">
        <v>0</v>
      </c>
      <c r="I36" s="249">
        <v>0</v>
      </c>
      <c r="J36" s="249">
        <v>0</v>
      </c>
      <c r="K36" s="250">
        <v>0</v>
      </c>
      <c r="L36" s="248">
        <v>0</v>
      </c>
      <c r="M36" s="246">
        <v>0</v>
      </c>
      <c r="N36" s="251">
        <v>0</v>
      </c>
      <c r="O36" s="249">
        <v>0</v>
      </c>
      <c r="P36" s="249">
        <v>0</v>
      </c>
      <c r="Q36" s="251">
        <v>0</v>
      </c>
      <c r="R36" s="252">
        <v>0</v>
      </c>
      <c r="S36" s="252">
        <v>0</v>
      </c>
      <c r="T36" s="252">
        <v>0</v>
      </c>
      <c r="U36" s="253">
        <v>0</v>
      </c>
    </row>
    <row r="37" spans="1:21" ht="15.6" customHeight="1">
      <c r="A37" s="254">
        <v>32</v>
      </c>
      <c r="B37" s="255" t="s">
        <v>94</v>
      </c>
      <c r="C37" s="256">
        <v>1</v>
      </c>
      <c r="D37" s="257">
        <v>8153.5069573044266</v>
      </c>
      <c r="E37" s="258">
        <v>8153.5069573044266</v>
      </c>
      <c r="F37" s="258">
        <v>559.77</v>
      </c>
      <c r="G37" s="258">
        <v>559.77</v>
      </c>
      <c r="H37" s="259">
        <v>8713</v>
      </c>
      <c r="I37" s="260">
        <v>-8713</v>
      </c>
      <c r="J37" s="260">
        <v>0</v>
      </c>
      <c r="K37" s="261">
        <v>-8713</v>
      </c>
      <c r="L37" s="259">
        <v>0</v>
      </c>
      <c r="M37" s="257">
        <v>0</v>
      </c>
      <c r="N37" s="262">
        <v>0</v>
      </c>
      <c r="O37" s="260">
        <v>1452</v>
      </c>
      <c r="P37" s="260">
        <v>-1452</v>
      </c>
      <c r="Q37" s="262">
        <v>-1452</v>
      </c>
      <c r="R37" s="262">
        <v>96.240053609189857</v>
      </c>
      <c r="S37" s="262">
        <v>-1355.7599463908102</v>
      </c>
      <c r="T37" s="262">
        <v>-96.240053609189772</v>
      </c>
      <c r="U37" s="262">
        <v>0</v>
      </c>
    </row>
    <row r="38" spans="1:21" ht="15.6" customHeight="1">
      <c r="A38" s="254">
        <v>33</v>
      </c>
      <c r="B38" s="255" t="s">
        <v>95</v>
      </c>
      <c r="C38" s="256">
        <v>0</v>
      </c>
      <c r="D38" s="257">
        <v>9077.4025631768964</v>
      </c>
      <c r="E38" s="258">
        <v>0</v>
      </c>
      <c r="F38" s="258">
        <v>655.31000000000006</v>
      </c>
      <c r="G38" s="258">
        <v>0</v>
      </c>
      <c r="H38" s="259">
        <v>0</v>
      </c>
      <c r="I38" s="260">
        <v>0</v>
      </c>
      <c r="J38" s="260">
        <v>0</v>
      </c>
      <c r="K38" s="261">
        <v>0</v>
      </c>
      <c r="L38" s="259">
        <v>0</v>
      </c>
      <c r="M38" s="257">
        <v>0</v>
      </c>
      <c r="N38" s="262">
        <v>0</v>
      </c>
      <c r="O38" s="260">
        <v>0</v>
      </c>
      <c r="P38" s="260">
        <v>0</v>
      </c>
      <c r="Q38" s="262">
        <v>0</v>
      </c>
      <c r="R38" s="262">
        <v>0</v>
      </c>
      <c r="S38" s="262">
        <v>0</v>
      </c>
      <c r="T38" s="262">
        <v>0</v>
      </c>
      <c r="U38" s="262">
        <v>0</v>
      </c>
    </row>
    <row r="39" spans="1:21" ht="15.6" customHeight="1">
      <c r="A39" s="254">
        <v>34</v>
      </c>
      <c r="B39" s="255" t="s">
        <v>96</v>
      </c>
      <c r="C39" s="256">
        <v>0</v>
      </c>
      <c r="D39" s="257">
        <v>9196.5716383640283</v>
      </c>
      <c r="E39" s="258">
        <v>0</v>
      </c>
      <c r="F39" s="258">
        <v>644.11000000000013</v>
      </c>
      <c r="G39" s="258">
        <v>0</v>
      </c>
      <c r="H39" s="259">
        <v>0</v>
      </c>
      <c r="I39" s="260">
        <v>0</v>
      </c>
      <c r="J39" s="260">
        <v>0</v>
      </c>
      <c r="K39" s="261">
        <v>0</v>
      </c>
      <c r="L39" s="259">
        <v>0</v>
      </c>
      <c r="M39" s="257">
        <v>0</v>
      </c>
      <c r="N39" s="262">
        <v>0</v>
      </c>
      <c r="O39" s="260">
        <v>0</v>
      </c>
      <c r="P39" s="260">
        <v>0</v>
      </c>
      <c r="Q39" s="262">
        <v>0</v>
      </c>
      <c r="R39" s="262">
        <v>0</v>
      </c>
      <c r="S39" s="262">
        <v>0</v>
      </c>
      <c r="T39" s="262">
        <v>0</v>
      </c>
      <c r="U39" s="262">
        <v>0</v>
      </c>
    </row>
    <row r="40" spans="1:21" ht="15.6" customHeight="1">
      <c r="A40" s="263">
        <v>35</v>
      </c>
      <c r="B40" s="264" t="s">
        <v>97</v>
      </c>
      <c r="C40" s="265">
        <v>0</v>
      </c>
      <c r="D40" s="266">
        <v>8633.6817737998372</v>
      </c>
      <c r="E40" s="267">
        <v>0</v>
      </c>
      <c r="F40" s="267">
        <v>537.96</v>
      </c>
      <c r="G40" s="267">
        <v>0</v>
      </c>
      <c r="H40" s="268">
        <v>0</v>
      </c>
      <c r="I40" s="269">
        <v>0</v>
      </c>
      <c r="J40" s="269">
        <v>0</v>
      </c>
      <c r="K40" s="270">
        <v>0</v>
      </c>
      <c r="L40" s="268">
        <v>0</v>
      </c>
      <c r="M40" s="266">
        <v>0</v>
      </c>
      <c r="N40" s="271">
        <v>0</v>
      </c>
      <c r="O40" s="272">
        <v>0</v>
      </c>
      <c r="P40" s="269">
        <v>0</v>
      </c>
      <c r="Q40" s="273">
        <v>0</v>
      </c>
      <c r="R40" s="273">
        <v>0</v>
      </c>
      <c r="S40" s="273">
        <v>0</v>
      </c>
      <c r="T40" s="273">
        <v>0</v>
      </c>
      <c r="U40" s="273">
        <v>0</v>
      </c>
    </row>
    <row r="41" spans="1:21" ht="15.6" customHeight="1">
      <c r="A41" s="243">
        <v>36</v>
      </c>
      <c r="B41" s="244" t="s">
        <v>98</v>
      </c>
      <c r="C41" s="245">
        <v>100</v>
      </c>
      <c r="D41" s="246">
        <v>8199.1432065326971</v>
      </c>
      <c r="E41" s="247">
        <v>819914.32065326977</v>
      </c>
      <c r="F41" s="247">
        <v>746.0335616438357</v>
      </c>
      <c r="G41" s="247">
        <v>74603.356164383571</v>
      </c>
      <c r="H41" s="248">
        <v>894518</v>
      </c>
      <c r="I41" s="249">
        <v>44726</v>
      </c>
      <c r="J41" s="249">
        <v>-17890</v>
      </c>
      <c r="K41" s="250">
        <v>26836</v>
      </c>
      <c r="L41" s="248">
        <v>921354</v>
      </c>
      <c r="M41" s="246">
        <v>0</v>
      </c>
      <c r="N41" s="251">
        <v>921354</v>
      </c>
      <c r="O41" s="249">
        <v>840101</v>
      </c>
      <c r="P41" s="249">
        <v>81253</v>
      </c>
      <c r="Q41" s="251">
        <v>81253</v>
      </c>
      <c r="R41" s="252">
        <v>-5385.5324214239008</v>
      </c>
      <c r="S41" s="252">
        <v>75867.467578576092</v>
      </c>
      <c r="T41" s="252">
        <v>5385.5324214239081</v>
      </c>
      <c r="U41" s="253">
        <v>921354</v>
      </c>
    </row>
    <row r="42" spans="1:21" ht="15.6" customHeight="1">
      <c r="A42" s="254">
        <v>37</v>
      </c>
      <c r="B42" s="255" t="s">
        <v>99</v>
      </c>
      <c r="C42" s="256">
        <v>0</v>
      </c>
      <c r="D42" s="257">
        <v>8677.605304419918</v>
      </c>
      <c r="E42" s="258">
        <v>0</v>
      </c>
      <c r="F42" s="258">
        <v>653.61</v>
      </c>
      <c r="G42" s="258">
        <v>0</v>
      </c>
      <c r="H42" s="259">
        <v>0</v>
      </c>
      <c r="I42" s="260">
        <v>0</v>
      </c>
      <c r="J42" s="260">
        <v>0</v>
      </c>
      <c r="K42" s="261">
        <v>0</v>
      </c>
      <c r="L42" s="259">
        <v>0</v>
      </c>
      <c r="M42" s="257">
        <v>0</v>
      </c>
      <c r="N42" s="262">
        <v>0</v>
      </c>
      <c r="O42" s="260">
        <v>0</v>
      </c>
      <c r="P42" s="260">
        <v>0</v>
      </c>
      <c r="Q42" s="262">
        <v>0</v>
      </c>
      <c r="R42" s="262">
        <v>0</v>
      </c>
      <c r="S42" s="262">
        <v>0</v>
      </c>
      <c r="T42" s="262">
        <v>0</v>
      </c>
      <c r="U42" s="262">
        <v>0</v>
      </c>
    </row>
    <row r="43" spans="1:21" ht="15.6" customHeight="1">
      <c r="A43" s="254">
        <v>38</v>
      </c>
      <c r="B43" s="255" t="s">
        <v>100</v>
      </c>
      <c r="C43" s="256">
        <v>1</v>
      </c>
      <c r="D43" s="257">
        <v>8356.2130066700884</v>
      </c>
      <c r="E43" s="258">
        <v>8356.2130066700884</v>
      </c>
      <c r="F43" s="258">
        <v>829.92000000000007</v>
      </c>
      <c r="G43" s="258">
        <v>829.92000000000007</v>
      </c>
      <c r="H43" s="259">
        <v>9186</v>
      </c>
      <c r="I43" s="260">
        <v>-9186</v>
      </c>
      <c r="J43" s="260">
        <v>0</v>
      </c>
      <c r="K43" s="261">
        <v>-9186</v>
      </c>
      <c r="L43" s="259">
        <v>0</v>
      </c>
      <c r="M43" s="257">
        <v>0</v>
      </c>
      <c r="N43" s="262">
        <v>0</v>
      </c>
      <c r="O43" s="260">
        <v>1532</v>
      </c>
      <c r="P43" s="260">
        <v>-1532</v>
      </c>
      <c r="Q43" s="262">
        <v>-1532</v>
      </c>
      <c r="R43" s="262">
        <v>101.54253590170721</v>
      </c>
      <c r="S43" s="262">
        <v>-1430.4574640982928</v>
      </c>
      <c r="T43" s="262">
        <v>-101.5425359017072</v>
      </c>
      <c r="U43" s="262">
        <v>0</v>
      </c>
    </row>
    <row r="44" spans="1:21" ht="15.6" customHeight="1">
      <c r="A44" s="254">
        <v>39</v>
      </c>
      <c r="B44" s="255" t="s">
        <v>101</v>
      </c>
      <c r="C44" s="256">
        <v>0</v>
      </c>
      <c r="D44" s="257">
        <v>8683.4096279761907</v>
      </c>
      <c r="E44" s="258">
        <v>0</v>
      </c>
      <c r="F44" s="258">
        <v>779.65573042776396</v>
      </c>
      <c r="G44" s="258">
        <v>0</v>
      </c>
      <c r="H44" s="259">
        <v>0</v>
      </c>
      <c r="I44" s="260">
        <v>0</v>
      </c>
      <c r="J44" s="260">
        <v>0</v>
      </c>
      <c r="K44" s="261">
        <v>0</v>
      </c>
      <c r="L44" s="259">
        <v>0</v>
      </c>
      <c r="M44" s="257">
        <v>0</v>
      </c>
      <c r="N44" s="262">
        <v>0</v>
      </c>
      <c r="O44" s="260">
        <v>0</v>
      </c>
      <c r="P44" s="260">
        <v>0</v>
      </c>
      <c r="Q44" s="262">
        <v>0</v>
      </c>
      <c r="R44" s="262">
        <v>0</v>
      </c>
      <c r="S44" s="262">
        <v>0</v>
      </c>
      <c r="T44" s="262">
        <v>0</v>
      </c>
      <c r="U44" s="262">
        <v>0</v>
      </c>
    </row>
    <row r="45" spans="1:21" ht="15.6" customHeight="1">
      <c r="A45" s="263">
        <v>40</v>
      </c>
      <c r="B45" s="264" t="s">
        <v>102</v>
      </c>
      <c r="C45" s="265">
        <v>0</v>
      </c>
      <c r="D45" s="266">
        <v>8508.4844980558501</v>
      </c>
      <c r="E45" s="267">
        <v>0</v>
      </c>
      <c r="F45" s="267">
        <v>700.2700000000001</v>
      </c>
      <c r="G45" s="267">
        <v>0</v>
      </c>
      <c r="H45" s="268">
        <v>0</v>
      </c>
      <c r="I45" s="269">
        <v>0</v>
      </c>
      <c r="J45" s="269">
        <v>0</v>
      </c>
      <c r="K45" s="270">
        <v>0</v>
      </c>
      <c r="L45" s="268">
        <v>0</v>
      </c>
      <c r="M45" s="266">
        <v>0</v>
      </c>
      <c r="N45" s="271">
        <v>0</v>
      </c>
      <c r="O45" s="272">
        <v>0</v>
      </c>
      <c r="P45" s="269">
        <v>0</v>
      </c>
      <c r="Q45" s="273">
        <v>0</v>
      </c>
      <c r="R45" s="273">
        <v>0</v>
      </c>
      <c r="S45" s="273">
        <v>0</v>
      </c>
      <c r="T45" s="273">
        <v>0</v>
      </c>
      <c r="U45" s="273">
        <v>0</v>
      </c>
    </row>
    <row r="46" spans="1:21" ht="15.6" customHeight="1">
      <c r="A46" s="243">
        <v>41</v>
      </c>
      <c r="B46" s="244" t="s">
        <v>103</v>
      </c>
      <c r="C46" s="245">
        <v>0</v>
      </c>
      <c r="D46" s="246">
        <v>8424.8298186889806</v>
      </c>
      <c r="E46" s="247">
        <v>0</v>
      </c>
      <c r="F46" s="247">
        <v>886.22</v>
      </c>
      <c r="G46" s="247">
        <v>0</v>
      </c>
      <c r="H46" s="248">
        <v>0</v>
      </c>
      <c r="I46" s="249">
        <v>0</v>
      </c>
      <c r="J46" s="249">
        <v>0</v>
      </c>
      <c r="K46" s="250">
        <v>0</v>
      </c>
      <c r="L46" s="248">
        <v>0</v>
      </c>
      <c r="M46" s="246">
        <v>0</v>
      </c>
      <c r="N46" s="251">
        <v>0</v>
      </c>
      <c r="O46" s="249">
        <v>0</v>
      </c>
      <c r="P46" s="249">
        <v>0</v>
      </c>
      <c r="Q46" s="251">
        <v>0</v>
      </c>
      <c r="R46" s="252">
        <v>0</v>
      </c>
      <c r="S46" s="252">
        <v>0</v>
      </c>
      <c r="T46" s="252">
        <v>0</v>
      </c>
      <c r="U46" s="253">
        <v>0</v>
      </c>
    </row>
    <row r="47" spans="1:21" ht="15.6" customHeight="1">
      <c r="A47" s="254">
        <v>42</v>
      </c>
      <c r="B47" s="255" t="s">
        <v>104</v>
      </c>
      <c r="C47" s="256">
        <v>0</v>
      </c>
      <c r="D47" s="257">
        <v>8756.2918137414526</v>
      </c>
      <c r="E47" s="258">
        <v>0</v>
      </c>
      <c r="F47" s="258">
        <v>534.28</v>
      </c>
      <c r="G47" s="258">
        <v>0</v>
      </c>
      <c r="H47" s="259">
        <v>0</v>
      </c>
      <c r="I47" s="260">
        <v>0</v>
      </c>
      <c r="J47" s="260">
        <v>0</v>
      </c>
      <c r="K47" s="261">
        <v>0</v>
      </c>
      <c r="L47" s="259">
        <v>0</v>
      </c>
      <c r="M47" s="257">
        <v>0</v>
      </c>
      <c r="N47" s="262">
        <v>0</v>
      </c>
      <c r="O47" s="260">
        <v>0</v>
      </c>
      <c r="P47" s="260">
        <v>0</v>
      </c>
      <c r="Q47" s="262">
        <v>0</v>
      </c>
      <c r="R47" s="262">
        <v>0</v>
      </c>
      <c r="S47" s="262">
        <v>0</v>
      </c>
      <c r="T47" s="262">
        <v>0</v>
      </c>
      <c r="U47" s="262">
        <v>0</v>
      </c>
    </row>
    <row r="48" spans="1:21" ht="15.6" customHeight="1">
      <c r="A48" s="254">
        <v>43</v>
      </c>
      <c r="B48" s="255" t="s">
        <v>105</v>
      </c>
      <c r="C48" s="256">
        <v>0</v>
      </c>
      <c r="D48" s="257">
        <v>9242.2512770089816</v>
      </c>
      <c r="E48" s="258">
        <v>0</v>
      </c>
      <c r="F48" s="258">
        <v>574.6099999999999</v>
      </c>
      <c r="G48" s="258">
        <v>0</v>
      </c>
      <c r="H48" s="259">
        <v>0</v>
      </c>
      <c r="I48" s="260">
        <v>0</v>
      </c>
      <c r="J48" s="260">
        <v>0</v>
      </c>
      <c r="K48" s="261">
        <v>0</v>
      </c>
      <c r="L48" s="259">
        <v>0</v>
      </c>
      <c r="M48" s="257">
        <v>0</v>
      </c>
      <c r="N48" s="262">
        <v>0</v>
      </c>
      <c r="O48" s="260">
        <v>0</v>
      </c>
      <c r="P48" s="260">
        <v>0</v>
      </c>
      <c r="Q48" s="262">
        <v>0</v>
      </c>
      <c r="R48" s="262">
        <v>0</v>
      </c>
      <c r="S48" s="262">
        <v>0</v>
      </c>
      <c r="T48" s="262">
        <v>0</v>
      </c>
      <c r="U48" s="262">
        <v>0</v>
      </c>
    </row>
    <row r="49" spans="1:21" ht="15.6" customHeight="1">
      <c r="A49" s="254">
        <v>44</v>
      </c>
      <c r="B49" s="255" t="s">
        <v>106</v>
      </c>
      <c r="C49" s="256">
        <v>5</v>
      </c>
      <c r="D49" s="257">
        <v>8426.8103131642347</v>
      </c>
      <c r="E49" s="258">
        <v>42134.051565821173</v>
      </c>
      <c r="F49" s="258">
        <v>663.16000000000008</v>
      </c>
      <c r="G49" s="258">
        <v>3315.8</v>
      </c>
      <c r="H49" s="259">
        <v>45450</v>
      </c>
      <c r="I49" s="260">
        <v>18180</v>
      </c>
      <c r="J49" s="260">
        <v>0</v>
      </c>
      <c r="K49" s="261">
        <v>18180</v>
      </c>
      <c r="L49" s="259">
        <v>63630</v>
      </c>
      <c r="M49" s="257">
        <v>0</v>
      </c>
      <c r="N49" s="262">
        <v>63630</v>
      </c>
      <c r="O49" s="260">
        <v>55298</v>
      </c>
      <c r="P49" s="260">
        <v>8332</v>
      </c>
      <c r="Q49" s="262">
        <v>8332</v>
      </c>
      <c r="R49" s="262">
        <v>-552.25353076568172</v>
      </c>
      <c r="S49" s="262">
        <v>7779.7464692343183</v>
      </c>
      <c r="T49" s="262">
        <v>552.25353076568172</v>
      </c>
      <c r="U49" s="262">
        <v>63630</v>
      </c>
    </row>
    <row r="50" spans="1:21" ht="15.6" customHeight="1">
      <c r="A50" s="263">
        <v>45</v>
      </c>
      <c r="B50" s="264" t="s">
        <v>107</v>
      </c>
      <c r="C50" s="265">
        <v>8</v>
      </c>
      <c r="D50" s="266">
        <v>7487.6972304773954</v>
      </c>
      <c r="E50" s="267">
        <v>59901.577843819163</v>
      </c>
      <c r="F50" s="267">
        <v>753.96000000000015</v>
      </c>
      <c r="G50" s="267">
        <v>6031.6800000000012</v>
      </c>
      <c r="H50" s="268">
        <v>65933</v>
      </c>
      <c r="I50" s="269">
        <v>-8242</v>
      </c>
      <c r="J50" s="269">
        <v>-4121</v>
      </c>
      <c r="K50" s="270">
        <v>-12363</v>
      </c>
      <c r="L50" s="268">
        <v>53570</v>
      </c>
      <c r="M50" s="266">
        <v>0</v>
      </c>
      <c r="N50" s="271">
        <v>53570</v>
      </c>
      <c r="O50" s="272">
        <v>51165</v>
      </c>
      <c r="P50" s="269">
        <v>2405</v>
      </c>
      <c r="Q50" s="273">
        <v>2405</v>
      </c>
      <c r="R50" s="273">
        <v>-159.40587391880277</v>
      </c>
      <c r="S50" s="273">
        <v>2245.5941260811974</v>
      </c>
      <c r="T50" s="273">
        <v>159.40587391880263</v>
      </c>
      <c r="U50" s="273">
        <v>53570</v>
      </c>
    </row>
    <row r="51" spans="1:21" ht="15.6" customHeight="1">
      <c r="A51" s="243">
        <v>46</v>
      </c>
      <c r="B51" s="244" t="s">
        <v>108</v>
      </c>
      <c r="C51" s="245">
        <v>0</v>
      </c>
      <c r="D51" s="246">
        <v>10304.659251336898</v>
      </c>
      <c r="E51" s="247">
        <v>0</v>
      </c>
      <c r="F51" s="247">
        <v>728.06</v>
      </c>
      <c r="G51" s="247">
        <v>0</v>
      </c>
      <c r="H51" s="248">
        <v>0</v>
      </c>
      <c r="I51" s="249">
        <v>0</v>
      </c>
      <c r="J51" s="249">
        <v>0</v>
      </c>
      <c r="K51" s="250">
        <v>0</v>
      </c>
      <c r="L51" s="248">
        <v>0</v>
      </c>
      <c r="M51" s="246">
        <v>0</v>
      </c>
      <c r="N51" s="251">
        <v>0</v>
      </c>
      <c r="O51" s="249">
        <v>0</v>
      </c>
      <c r="P51" s="249">
        <v>0</v>
      </c>
      <c r="Q51" s="251">
        <v>0</v>
      </c>
      <c r="R51" s="252">
        <v>0</v>
      </c>
      <c r="S51" s="252">
        <v>0</v>
      </c>
      <c r="T51" s="252">
        <v>0</v>
      </c>
      <c r="U51" s="253">
        <v>0</v>
      </c>
    </row>
    <row r="52" spans="1:21" ht="15.6" customHeight="1">
      <c r="A52" s="254">
        <v>47</v>
      </c>
      <c r="B52" s="255" t="s">
        <v>109</v>
      </c>
      <c r="C52" s="256">
        <v>2</v>
      </c>
      <c r="D52" s="257">
        <v>8372.4170119956379</v>
      </c>
      <c r="E52" s="258">
        <v>16744.834023991276</v>
      </c>
      <c r="F52" s="258">
        <v>910.76</v>
      </c>
      <c r="G52" s="258">
        <v>1821.52</v>
      </c>
      <c r="H52" s="259">
        <v>18566</v>
      </c>
      <c r="I52" s="260">
        <v>0</v>
      </c>
      <c r="J52" s="260">
        <v>0</v>
      </c>
      <c r="K52" s="261">
        <v>0</v>
      </c>
      <c r="L52" s="259">
        <v>18566</v>
      </c>
      <c r="M52" s="257">
        <v>0</v>
      </c>
      <c r="N52" s="262">
        <v>18566</v>
      </c>
      <c r="O52" s="260">
        <v>17018</v>
      </c>
      <c r="P52" s="260">
        <v>1548</v>
      </c>
      <c r="Q52" s="262">
        <v>1548</v>
      </c>
      <c r="R52" s="262">
        <v>-102.60303236021069</v>
      </c>
      <c r="S52" s="262">
        <v>1445.3969676397894</v>
      </c>
      <c r="T52" s="262">
        <v>102.60303236021059</v>
      </c>
      <c r="U52" s="262">
        <v>18566</v>
      </c>
    </row>
    <row r="53" spans="1:21" ht="15.6" customHeight="1">
      <c r="A53" s="254">
        <v>48</v>
      </c>
      <c r="B53" s="255" t="s">
        <v>110</v>
      </c>
      <c r="C53" s="256">
        <v>0</v>
      </c>
      <c r="D53" s="257">
        <v>8468.4880165574323</v>
      </c>
      <c r="E53" s="258">
        <v>0</v>
      </c>
      <c r="F53" s="258">
        <v>871.07</v>
      </c>
      <c r="G53" s="258">
        <v>0</v>
      </c>
      <c r="H53" s="259">
        <v>0</v>
      </c>
      <c r="I53" s="260">
        <v>28019</v>
      </c>
      <c r="J53" s="260">
        <v>0</v>
      </c>
      <c r="K53" s="261">
        <v>28019</v>
      </c>
      <c r="L53" s="259">
        <v>28019</v>
      </c>
      <c r="M53" s="257">
        <v>0</v>
      </c>
      <c r="N53" s="262">
        <v>28019</v>
      </c>
      <c r="O53" s="260">
        <v>21015</v>
      </c>
      <c r="P53" s="260">
        <v>7004</v>
      </c>
      <c r="Q53" s="262">
        <v>7004</v>
      </c>
      <c r="R53" s="262">
        <v>-464.23232470989382</v>
      </c>
      <c r="S53" s="262">
        <v>6539.7676752901061</v>
      </c>
      <c r="T53" s="262">
        <v>464.23232470989387</v>
      </c>
      <c r="U53" s="262">
        <v>28019</v>
      </c>
    </row>
    <row r="54" spans="1:21" ht="15.6" customHeight="1">
      <c r="A54" s="254">
        <v>49</v>
      </c>
      <c r="B54" s="255" t="s">
        <v>111</v>
      </c>
      <c r="C54" s="256">
        <v>0</v>
      </c>
      <c r="D54" s="257">
        <v>7795.7023006545151</v>
      </c>
      <c r="E54" s="258">
        <v>0</v>
      </c>
      <c r="F54" s="258">
        <v>574.43999999999994</v>
      </c>
      <c r="G54" s="258">
        <v>0</v>
      </c>
      <c r="H54" s="259">
        <v>0</v>
      </c>
      <c r="I54" s="260">
        <v>0</v>
      </c>
      <c r="J54" s="260">
        <v>0</v>
      </c>
      <c r="K54" s="261">
        <v>0</v>
      </c>
      <c r="L54" s="259">
        <v>0</v>
      </c>
      <c r="M54" s="257">
        <v>0</v>
      </c>
      <c r="N54" s="262">
        <v>0</v>
      </c>
      <c r="O54" s="260">
        <v>0</v>
      </c>
      <c r="P54" s="260">
        <v>0</v>
      </c>
      <c r="Q54" s="262">
        <v>0</v>
      </c>
      <c r="R54" s="262">
        <v>0</v>
      </c>
      <c r="S54" s="262">
        <v>0</v>
      </c>
      <c r="T54" s="262">
        <v>0</v>
      </c>
      <c r="U54" s="262">
        <v>0</v>
      </c>
    </row>
    <row r="55" spans="1:21" ht="15.6" customHeight="1">
      <c r="A55" s="263">
        <v>50</v>
      </c>
      <c r="B55" s="264" t="s">
        <v>112</v>
      </c>
      <c r="C55" s="265">
        <v>0</v>
      </c>
      <c r="D55" s="266">
        <v>8514.3018021377084</v>
      </c>
      <c r="E55" s="267">
        <v>0</v>
      </c>
      <c r="F55" s="267">
        <v>634.46</v>
      </c>
      <c r="G55" s="267">
        <v>0</v>
      </c>
      <c r="H55" s="268">
        <v>0</v>
      </c>
      <c r="I55" s="269">
        <v>0</v>
      </c>
      <c r="J55" s="269">
        <v>0</v>
      </c>
      <c r="K55" s="270">
        <v>0</v>
      </c>
      <c r="L55" s="268">
        <v>0</v>
      </c>
      <c r="M55" s="266">
        <v>0</v>
      </c>
      <c r="N55" s="271">
        <v>0</v>
      </c>
      <c r="O55" s="272">
        <v>0</v>
      </c>
      <c r="P55" s="269">
        <v>0</v>
      </c>
      <c r="Q55" s="273">
        <v>0</v>
      </c>
      <c r="R55" s="273">
        <v>0</v>
      </c>
      <c r="S55" s="273">
        <v>0</v>
      </c>
      <c r="T55" s="273">
        <v>0</v>
      </c>
      <c r="U55" s="273">
        <v>0</v>
      </c>
    </row>
    <row r="56" spans="1:21" ht="15.6" customHeight="1">
      <c r="A56" s="243">
        <v>51</v>
      </c>
      <c r="B56" s="244" t="s">
        <v>113</v>
      </c>
      <c r="C56" s="245">
        <v>0</v>
      </c>
      <c r="D56" s="246">
        <v>8674.2847217441195</v>
      </c>
      <c r="E56" s="247">
        <v>0</v>
      </c>
      <c r="F56" s="247">
        <v>706.66</v>
      </c>
      <c r="G56" s="247">
        <v>0</v>
      </c>
      <c r="H56" s="248">
        <v>0</v>
      </c>
      <c r="I56" s="249">
        <v>0</v>
      </c>
      <c r="J56" s="249">
        <v>0</v>
      </c>
      <c r="K56" s="250">
        <v>0</v>
      </c>
      <c r="L56" s="248">
        <v>0</v>
      </c>
      <c r="M56" s="246">
        <v>0</v>
      </c>
      <c r="N56" s="251">
        <v>0</v>
      </c>
      <c r="O56" s="249">
        <v>0</v>
      </c>
      <c r="P56" s="249">
        <v>0</v>
      </c>
      <c r="Q56" s="251">
        <v>0</v>
      </c>
      <c r="R56" s="252">
        <v>0</v>
      </c>
      <c r="S56" s="252">
        <v>0</v>
      </c>
      <c r="T56" s="252">
        <v>0</v>
      </c>
      <c r="U56" s="253">
        <v>0</v>
      </c>
    </row>
    <row r="57" spans="1:21" ht="15.6" customHeight="1">
      <c r="A57" s="254">
        <v>52</v>
      </c>
      <c r="B57" s="255" t="s">
        <v>114</v>
      </c>
      <c r="C57" s="256">
        <v>46</v>
      </c>
      <c r="D57" s="257">
        <v>8770.551567065073</v>
      </c>
      <c r="E57" s="258">
        <v>403445.37208499335</v>
      </c>
      <c r="F57" s="258">
        <v>658.37</v>
      </c>
      <c r="G57" s="258">
        <v>30285.02</v>
      </c>
      <c r="H57" s="259">
        <v>433730</v>
      </c>
      <c r="I57" s="260">
        <v>56574</v>
      </c>
      <c r="J57" s="260">
        <v>-4714</v>
      </c>
      <c r="K57" s="261">
        <v>51860</v>
      </c>
      <c r="L57" s="259">
        <v>485590</v>
      </c>
      <c r="M57" s="257">
        <v>0</v>
      </c>
      <c r="N57" s="262">
        <v>485590</v>
      </c>
      <c r="O57" s="260">
        <v>436480</v>
      </c>
      <c r="P57" s="260">
        <v>49110</v>
      </c>
      <c r="Q57" s="262">
        <v>49110</v>
      </c>
      <c r="R57" s="262">
        <v>-3255.0613173190864</v>
      </c>
      <c r="S57" s="262">
        <v>45854.938682680913</v>
      </c>
      <c r="T57" s="262">
        <v>3255.0613173190868</v>
      </c>
      <c r="U57" s="262">
        <v>485590</v>
      </c>
    </row>
    <row r="58" spans="1:21" ht="15.6" customHeight="1">
      <c r="A58" s="254">
        <v>53</v>
      </c>
      <c r="B58" s="255" t="s">
        <v>115</v>
      </c>
      <c r="C58" s="256">
        <v>6</v>
      </c>
      <c r="D58" s="257">
        <v>7678.7359754639492</v>
      </c>
      <c r="E58" s="258">
        <v>46072.415852783699</v>
      </c>
      <c r="F58" s="258">
        <v>689.74</v>
      </c>
      <c r="G58" s="258">
        <v>4138.4400000000005</v>
      </c>
      <c r="H58" s="259">
        <v>50211</v>
      </c>
      <c r="I58" s="260">
        <v>8368</v>
      </c>
      <c r="J58" s="260">
        <v>0</v>
      </c>
      <c r="K58" s="261">
        <v>8368</v>
      </c>
      <c r="L58" s="259">
        <v>58579</v>
      </c>
      <c r="M58" s="257">
        <v>0</v>
      </c>
      <c r="N58" s="262">
        <v>58579</v>
      </c>
      <c r="O58" s="260">
        <v>52303</v>
      </c>
      <c r="P58" s="260">
        <v>6276</v>
      </c>
      <c r="Q58" s="262">
        <v>6276</v>
      </c>
      <c r="R58" s="262">
        <v>-415.97973584798592</v>
      </c>
      <c r="S58" s="262">
        <v>5860.0202641520136</v>
      </c>
      <c r="T58" s="262">
        <v>415.97973584798638</v>
      </c>
      <c r="U58" s="262">
        <v>58579</v>
      </c>
    </row>
    <row r="59" spans="1:21" ht="15.6" customHeight="1">
      <c r="A59" s="254">
        <v>54</v>
      </c>
      <c r="B59" s="255" t="s">
        <v>116</v>
      </c>
      <c r="C59" s="256">
        <v>0</v>
      </c>
      <c r="D59" s="257">
        <v>10372.722710280374</v>
      </c>
      <c r="E59" s="258">
        <v>0</v>
      </c>
      <c r="F59" s="258">
        <v>951.45</v>
      </c>
      <c r="G59" s="258">
        <v>0</v>
      </c>
      <c r="H59" s="259">
        <v>0</v>
      </c>
      <c r="I59" s="260">
        <v>0</v>
      </c>
      <c r="J59" s="260">
        <v>0</v>
      </c>
      <c r="K59" s="261">
        <v>0</v>
      </c>
      <c r="L59" s="259">
        <v>0</v>
      </c>
      <c r="M59" s="257">
        <v>0</v>
      </c>
      <c r="N59" s="262">
        <v>0</v>
      </c>
      <c r="O59" s="260">
        <v>0</v>
      </c>
      <c r="P59" s="260">
        <v>0</v>
      </c>
      <c r="Q59" s="262">
        <v>0</v>
      </c>
      <c r="R59" s="262">
        <v>0</v>
      </c>
      <c r="S59" s="262">
        <v>0</v>
      </c>
      <c r="T59" s="262">
        <v>0</v>
      </c>
      <c r="U59" s="262">
        <v>0</v>
      </c>
    </row>
    <row r="60" spans="1:21" ht="15.6" customHeight="1">
      <c r="A60" s="263">
        <v>55</v>
      </c>
      <c r="B60" s="264" t="s">
        <v>117</v>
      </c>
      <c r="C60" s="265">
        <v>0</v>
      </c>
      <c r="D60" s="266">
        <v>8111.7315103265255</v>
      </c>
      <c r="E60" s="267">
        <v>0</v>
      </c>
      <c r="F60" s="267">
        <v>795.14</v>
      </c>
      <c r="G60" s="267">
        <v>0</v>
      </c>
      <c r="H60" s="268">
        <v>0</v>
      </c>
      <c r="I60" s="269">
        <v>0</v>
      </c>
      <c r="J60" s="269">
        <v>0</v>
      </c>
      <c r="K60" s="270">
        <v>0</v>
      </c>
      <c r="L60" s="268">
        <v>0</v>
      </c>
      <c r="M60" s="266">
        <v>0</v>
      </c>
      <c r="N60" s="271">
        <v>0</v>
      </c>
      <c r="O60" s="272">
        <v>0</v>
      </c>
      <c r="P60" s="269">
        <v>0</v>
      </c>
      <c r="Q60" s="273">
        <v>0</v>
      </c>
      <c r="R60" s="273">
        <v>0</v>
      </c>
      <c r="S60" s="273">
        <v>0</v>
      </c>
      <c r="T60" s="273">
        <v>0</v>
      </c>
      <c r="U60" s="273">
        <v>0</v>
      </c>
    </row>
    <row r="61" spans="1:21" ht="15.6" customHeight="1">
      <c r="A61" s="243">
        <v>56</v>
      </c>
      <c r="B61" s="244" t="s">
        <v>118</v>
      </c>
      <c r="C61" s="245">
        <v>0</v>
      </c>
      <c r="D61" s="246">
        <v>9192.9173273369743</v>
      </c>
      <c r="E61" s="247">
        <v>0</v>
      </c>
      <c r="F61" s="247">
        <v>614.66000000000008</v>
      </c>
      <c r="G61" s="247">
        <v>0</v>
      </c>
      <c r="H61" s="248">
        <v>0</v>
      </c>
      <c r="I61" s="249">
        <v>0</v>
      </c>
      <c r="J61" s="249">
        <v>0</v>
      </c>
      <c r="K61" s="250">
        <v>0</v>
      </c>
      <c r="L61" s="248">
        <v>0</v>
      </c>
      <c r="M61" s="246">
        <v>0</v>
      </c>
      <c r="N61" s="251">
        <v>0</v>
      </c>
      <c r="O61" s="249">
        <v>0</v>
      </c>
      <c r="P61" s="249">
        <v>0</v>
      </c>
      <c r="Q61" s="251">
        <v>0</v>
      </c>
      <c r="R61" s="252">
        <v>0</v>
      </c>
      <c r="S61" s="252">
        <v>0</v>
      </c>
      <c r="T61" s="252">
        <v>0</v>
      </c>
      <c r="U61" s="253">
        <v>0</v>
      </c>
    </row>
    <row r="62" spans="1:21" ht="15.6" customHeight="1">
      <c r="A62" s="254">
        <v>57</v>
      </c>
      <c r="B62" s="255" t="s">
        <v>119</v>
      </c>
      <c r="C62" s="256">
        <v>0</v>
      </c>
      <c r="D62" s="257">
        <v>7762.277913145791</v>
      </c>
      <c r="E62" s="258">
        <v>0</v>
      </c>
      <c r="F62" s="258">
        <v>764.51</v>
      </c>
      <c r="G62" s="258">
        <v>0</v>
      </c>
      <c r="H62" s="259">
        <v>0</v>
      </c>
      <c r="I62" s="260">
        <v>0</v>
      </c>
      <c r="J62" s="260">
        <v>0</v>
      </c>
      <c r="K62" s="261">
        <v>0</v>
      </c>
      <c r="L62" s="259">
        <v>0</v>
      </c>
      <c r="M62" s="257">
        <v>0</v>
      </c>
      <c r="N62" s="262">
        <v>0</v>
      </c>
      <c r="O62" s="260">
        <v>0</v>
      </c>
      <c r="P62" s="260">
        <v>0</v>
      </c>
      <c r="Q62" s="262">
        <v>0</v>
      </c>
      <c r="R62" s="262">
        <v>0</v>
      </c>
      <c r="S62" s="262">
        <v>0</v>
      </c>
      <c r="T62" s="262">
        <v>0</v>
      </c>
      <c r="U62" s="262">
        <v>0</v>
      </c>
    </row>
    <row r="63" spans="1:21" ht="15.6" customHeight="1">
      <c r="A63" s="254">
        <v>58</v>
      </c>
      <c r="B63" s="255" t="s">
        <v>120</v>
      </c>
      <c r="C63" s="256">
        <v>0</v>
      </c>
      <c r="D63" s="257">
        <v>8142.954046900395</v>
      </c>
      <c r="E63" s="258">
        <v>0</v>
      </c>
      <c r="F63" s="258">
        <v>697.04</v>
      </c>
      <c r="G63" s="258">
        <v>0</v>
      </c>
      <c r="H63" s="259">
        <v>0</v>
      </c>
      <c r="I63" s="260">
        <v>0</v>
      </c>
      <c r="J63" s="260">
        <v>0</v>
      </c>
      <c r="K63" s="261">
        <v>0</v>
      </c>
      <c r="L63" s="259">
        <v>0</v>
      </c>
      <c r="M63" s="257">
        <v>0</v>
      </c>
      <c r="N63" s="262">
        <v>0</v>
      </c>
      <c r="O63" s="260">
        <v>0</v>
      </c>
      <c r="P63" s="260">
        <v>0</v>
      </c>
      <c r="Q63" s="262">
        <v>0</v>
      </c>
      <c r="R63" s="262">
        <v>0</v>
      </c>
      <c r="S63" s="262">
        <v>0</v>
      </c>
      <c r="T63" s="262">
        <v>0</v>
      </c>
      <c r="U63" s="262">
        <v>0</v>
      </c>
    </row>
    <row r="64" spans="1:21" ht="15.6" customHeight="1">
      <c r="A64" s="254">
        <v>59</v>
      </c>
      <c r="B64" s="255" t="s">
        <v>121</v>
      </c>
      <c r="C64" s="256">
        <v>1</v>
      </c>
      <c r="D64" s="257">
        <v>8023.9594460417866</v>
      </c>
      <c r="E64" s="258">
        <v>8023.9594460417866</v>
      </c>
      <c r="F64" s="258">
        <v>689.52</v>
      </c>
      <c r="G64" s="258">
        <v>689.52</v>
      </c>
      <c r="H64" s="259">
        <v>8713</v>
      </c>
      <c r="I64" s="260">
        <v>-8713</v>
      </c>
      <c r="J64" s="260">
        <v>0</v>
      </c>
      <c r="K64" s="261">
        <v>-8713</v>
      </c>
      <c r="L64" s="259">
        <v>0</v>
      </c>
      <c r="M64" s="257">
        <v>0</v>
      </c>
      <c r="N64" s="262">
        <v>0</v>
      </c>
      <c r="O64" s="260">
        <v>1452</v>
      </c>
      <c r="P64" s="260">
        <v>-1452</v>
      </c>
      <c r="Q64" s="262">
        <v>-1452</v>
      </c>
      <c r="R64" s="262">
        <v>96.240053609189857</v>
      </c>
      <c r="S64" s="262">
        <v>-1355.7599463908102</v>
      </c>
      <c r="T64" s="262">
        <v>-96.240053609189772</v>
      </c>
      <c r="U64" s="262">
        <v>0</v>
      </c>
    </row>
    <row r="65" spans="1:21" ht="15.6" customHeight="1">
      <c r="A65" s="263">
        <v>60</v>
      </c>
      <c r="B65" s="264" t="s">
        <v>122</v>
      </c>
      <c r="C65" s="265">
        <v>0</v>
      </c>
      <c r="D65" s="266">
        <v>8822.4210822510831</v>
      </c>
      <c r="E65" s="267">
        <v>0</v>
      </c>
      <c r="F65" s="267">
        <v>594.04</v>
      </c>
      <c r="G65" s="267">
        <v>0</v>
      </c>
      <c r="H65" s="268">
        <v>0</v>
      </c>
      <c r="I65" s="269">
        <v>0</v>
      </c>
      <c r="J65" s="269">
        <v>0</v>
      </c>
      <c r="K65" s="270">
        <v>0</v>
      </c>
      <c r="L65" s="268">
        <v>0</v>
      </c>
      <c r="M65" s="266">
        <v>0</v>
      </c>
      <c r="N65" s="271">
        <v>0</v>
      </c>
      <c r="O65" s="272">
        <v>0</v>
      </c>
      <c r="P65" s="269">
        <v>0</v>
      </c>
      <c r="Q65" s="273">
        <v>0</v>
      </c>
      <c r="R65" s="273">
        <v>0</v>
      </c>
      <c r="S65" s="273">
        <v>0</v>
      </c>
      <c r="T65" s="273">
        <v>0</v>
      </c>
      <c r="U65" s="273">
        <v>0</v>
      </c>
    </row>
    <row r="66" spans="1:21" ht="15.6" customHeight="1">
      <c r="A66" s="243">
        <v>61</v>
      </c>
      <c r="B66" s="244" t="s">
        <v>123</v>
      </c>
      <c r="C66" s="245">
        <v>0</v>
      </c>
      <c r="D66" s="246">
        <v>8015.5279828207258</v>
      </c>
      <c r="E66" s="247">
        <v>0</v>
      </c>
      <c r="F66" s="247">
        <v>833.70999999999992</v>
      </c>
      <c r="G66" s="247">
        <v>0</v>
      </c>
      <c r="H66" s="248">
        <v>0</v>
      </c>
      <c r="I66" s="249">
        <v>0</v>
      </c>
      <c r="J66" s="249">
        <v>0</v>
      </c>
      <c r="K66" s="250">
        <v>0</v>
      </c>
      <c r="L66" s="248">
        <v>0</v>
      </c>
      <c r="M66" s="246">
        <v>0</v>
      </c>
      <c r="N66" s="251">
        <v>0</v>
      </c>
      <c r="O66" s="249">
        <v>0</v>
      </c>
      <c r="P66" s="249">
        <v>0</v>
      </c>
      <c r="Q66" s="251">
        <v>0</v>
      </c>
      <c r="R66" s="252">
        <v>0</v>
      </c>
      <c r="S66" s="252">
        <v>0</v>
      </c>
      <c r="T66" s="252">
        <v>0</v>
      </c>
      <c r="U66" s="253">
        <v>0</v>
      </c>
    </row>
    <row r="67" spans="1:21" ht="15.6" customHeight="1">
      <c r="A67" s="254">
        <v>62</v>
      </c>
      <c r="B67" s="255" t="s">
        <v>124</v>
      </c>
      <c r="C67" s="256">
        <v>0</v>
      </c>
      <c r="D67" s="257">
        <v>8213.988055822907</v>
      </c>
      <c r="E67" s="258">
        <v>0</v>
      </c>
      <c r="F67" s="258">
        <v>516.08000000000004</v>
      </c>
      <c r="G67" s="258">
        <v>0</v>
      </c>
      <c r="H67" s="259">
        <v>0</v>
      </c>
      <c r="I67" s="260">
        <v>0</v>
      </c>
      <c r="J67" s="260">
        <v>0</v>
      </c>
      <c r="K67" s="261">
        <v>0</v>
      </c>
      <c r="L67" s="259">
        <v>0</v>
      </c>
      <c r="M67" s="257">
        <v>0</v>
      </c>
      <c r="N67" s="262">
        <v>0</v>
      </c>
      <c r="O67" s="260">
        <v>0</v>
      </c>
      <c r="P67" s="260">
        <v>0</v>
      </c>
      <c r="Q67" s="262">
        <v>0</v>
      </c>
      <c r="R67" s="262">
        <v>0</v>
      </c>
      <c r="S67" s="262">
        <v>0</v>
      </c>
      <c r="T67" s="262">
        <v>0</v>
      </c>
      <c r="U67" s="262">
        <v>0</v>
      </c>
    </row>
    <row r="68" spans="1:21" ht="15.6" customHeight="1">
      <c r="A68" s="254">
        <v>63</v>
      </c>
      <c r="B68" s="255" t="s">
        <v>125</v>
      </c>
      <c r="C68" s="256">
        <v>0</v>
      </c>
      <c r="D68" s="257">
        <v>8920.9168177136962</v>
      </c>
      <c r="E68" s="258">
        <v>0</v>
      </c>
      <c r="F68" s="258">
        <v>756.79</v>
      </c>
      <c r="G68" s="258">
        <v>0</v>
      </c>
      <c r="H68" s="259">
        <v>0</v>
      </c>
      <c r="I68" s="260">
        <v>0</v>
      </c>
      <c r="J68" s="260">
        <v>0</v>
      </c>
      <c r="K68" s="261">
        <v>0</v>
      </c>
      <c r="L68" s="259">
        <v>0</v>
      </c>
      <c r="M68" s="257">
        <v>0</v>
      </c>
      <c r="N68" s="262">
        <v>0</v>
      </c>
      <c r="O68" s="260">
        <v>0</v>
      </c>
      <c r="P68" s="260">
        <v>0</v>
      </c>
      <c r="Q68" s="262">
        <v>0</v>
      </c>
      <c r="R68" s="262">
        <v>0</v>
      </c>
      <c r="S68" s="262">
        <v>0</v>
      </c>
      <c r="T68" s="262">
        <v>0</v>
      </c>
      <c r="U68" s="262">
        <v>0</v>
      </c>
    </row>
    <row r="69" spans="1:21" ht="15.6" customHeight="1">
      <c r="A69" s="254">
        <v>64</v>
      </c>
      <c r="B69" s="255" t="s">
        <v>126</v>
      </c>
      <c r="C69" s="256">
        <v>0</v>
      </c>
      <c r="D69" s="257">
        <v>9450.2258250753985</v>
      </c>
      <c r="E69" s="258">
        <v>0</v>
      </c>
      <c r="F69" s="258">
        <v>592.66</v>
      </c>
      <c r="G69" s="258">
        <v>0</v>
      </c>
      <c r="H69" s="259">
        <v>0</v>
      </c>
      <c r="I69" s="260">
        <v>0</v>
      </c>
      <c r="J69" s="260">
        <v>0</v>
      </c>
      <c r="K69" s="261">
        <v>0</v>
      </c>
      <c r="L69" s="259">
        <v>0</v>
      </c>
      <c r="M69" s="257">
        <v>0</v>
      </c>
      <c r="N69" s="262">
        <v>0</v>
      </c>
      <c r="O69" s="260">
        <v>0</v>
      </c>
      <c r="P69" s="260">
        <v>0</v>
      </c>
      <c r="Q69" s="262">
        <v>0</v>
      </c>
      <c r="R69" s="262">
        <v>0</v>
      </c>
      <c r="S69" s="262">
        <v>0</v>
      </c>
      <c r="T69" s="262">
        <v>0</v>
      </c>
      <c r="U69" s="262">
        <v>0</v>
      </c>
    </row>
    <row r="70" spans="1:21" ht="15.6" customHeight="1">
      <c r="A70" s="263">
        <v>65</v>
      </c>
      <c r="B70" s="264" t="s">
        <v>127</v>
      </c>
      <c r="C70" s="265">
        <v>0</v>
      </c>
      <c r="D70" s="266">
        <v>9045.9909116256513</v>
      </c>
      <c r="E70" s="267">
        <v>0</v>
      </c>
      <c r="F70" s="267">
        <v>829.12</v>
      </c>
      <c r="G70" s="267">
        <v>0</v>
      </c>
      <c r="H70" s="268">
        <v>0</v>
      </c>
      <c r="I70" s="269">
        <v>0</v>
      </c>
      <c r="J70" s="269">
        <v>0</v>
      </c>
      <c r="K70" s="270">
        <v>0</v>
      </c>
      <c r="L70" s="268">
        <v>0</v>
      </c>
      <c r="M70" s="266">
        <v>0</v>
      </c>
      <c r="N70" s="271">
        <v>0</v>
      </c>
      <c r="O70" s="272">
        <v>0</v>
      </c>
      <c r="P70" s="269">
        <v>0</v>
      </c>
      <c r="Q70" s="273">
        <v>0</v>
      </c>
      <c r="R70" s="273">
        <v>0</v>
      </c>
      <c r="S70" s="273">
        <v>0</v>
      </c>
      <c r="T70" s="273">
        <v>0</v>
      </c>
      <c r="U70" s="273">
        <v>0</v>
      </c>
    </row>
    <row r="71" spans="1:21" ht="15.6" customHeight="1">
      <c r="A71" s="254">
        <v>66</v>
      </c>
      <c r="B71" s="255" t="s">
        <v>128</v>
      </c>
      <c r="C71" s="274">
        <v>0</v>
      </c>
      <c r="D71" s="275">
        <v>10768.908130081301</v>
      </c>
      <c r="E71" s="276">
        <v>0</v>
      </c>
      <c r="F71" s="276">
        <v>730.06</v>
      </c>
      <c r="G71" s="276">
        <v>0</v>
      </c>
      <c r="H71" s="277">
        <v>0</v>
      </c>
      <c r="I71" s="278">
        <v>0</v>
      </c>
      <c r="J71" s="278">
        <v>0</v>
      </c>
      <c r="K71" s="279">
        <v>0</v>
      </c>
      <c r="L71" s="277">
        <v>0</v>
      </c>
      <c r="M71" s="275">
        <v>0</v>
      </c>
      <c r="N71" s="280">
        <v>0</v>
      </c>
      <c r="O71" s="260">
        <v>0</v>
      </c>
      <c r="P71" s="278">
        <v>0</v>
      </c>
      <c r="Q71" s="262">
        <v>0</v>
      </c>
      <c r="R71" s="262">
        <v>0</v>
      </c>
      <c r="S71" s="262">
        <v>0</v>
      </c>
      <c r="T71" s="262">
        <v>0</v>
      </c>
      <c r="U71" s="262">
        <v>0</v>
      </c>
    </row>
    <row r="72" spans="1:21" ht="15.6" customHeight="1">
      <c r="A72" s="254">
        <v>67</v>
      </c>
      <c r="B72" s="255" t="s">
        <v>129</v>
      </c>
      <c r="C72" s="274">
        <v>0</v>
      </c>
      <c r="D72" s="275">
        <v>8501.9554500191498</v>
      </c>
      <c r="E72" s="276">
        <v>0</v>
      </c>
      <c r="F72" s="276">
        <v>715.61</v>
      </c>
      <c r="G72" s="276">
        <v>0</v>
      </c>
      <c r="H72" s="277">
        <v>0</v>
      </c>
      <c r="I72" s="278">
        <v>0</v>
      </c>
      <c r="J72" s="278">
        <v>0</v>
      </c>
      <c r="K72" s="279">
        <v>0</v>
      </c>
      <c r="L72" s="277">
        <v>0</v>
      </c>
      <c r="M72" s="275">
        <v>0</v>
      </c>
      <c r="N72" s="280">
        <v>0</v>
      </c>
      <c r="O72" s="260">
        <v>0</v>
      </c>
      <c r="P72" s="278">
        <v>0</v>
      </c>
      <c r="Q72" s="262">
        <v>0</v>
      </c>
      <c r="R72" s="262">
        <v>0</v>
      </c>
      <c r="S72" s="262">
        <v>0</v>
      </c>
      <c r="T72" s="262">
        <v>0</v>
      </c>
      <c r="U72" s="262">
        <v>0</v>
      </c>
    </row>
    <row r="73" spans="1:21" ht="15.6" customHeight="1">
      <c r="A73" s="254">
        <v>68</v>
      </c>
      <c r="B73" s="255" t="s">
        <v>130</v>
      </c>
      <c r="C73" s="274">
        <v>0</v>
      </c>
      <c r="D73" s="275">
        <v>9270.2706809445372</v>
      </c>
      <c r="E73" s="276">
        <v>0</v>
      </c>
      <c r="F73" s="276">
        <v>798.7</v>
      </c>
      <c r="G73" s="276">
        <v>0</v>
      </c>
      <c r="H73" s="277">
        <v>0</v>
      </c>
      <c r="I73" s="278">
        <v>0</v>
      </c>
      <c r="J73" s="278">
        <v>0</v>
      </c>
      <c r="K73" s="279">
        <v>0</v>
      </c>
      <c r="L73" s="277">
        <v>0</v>
      </c>
      <c r="M73" s="275">
        <v>0</v>
      </c>
      <c r="N73" s="280">
        <v>0</v>
      </c>
      <c r="O73" s="260">
        <v>0</v>
      </c>
      <c r="P73" s="278">
        <v>0</v>
      </c>
      <c r="Q73" s="262">
        <v>0</v>
      </c>
      <c r="R73" s="262">
        <v>0</v>
      </c>
      <c r="S73" s="262">
        <v>0</v>
      </c>
      <c r="T73" s="262">
        <v>0</v>
      </c>
      <c r="U73" s="262">
        <v>0</v>
      </c>
    </row>
    <row r="74" spans="1:21" ht="15.6" customHeight="1">
      <c r="A74" s="281">
        <v>69</v>
      </c>
      <c r="B74" s="282" t="s">
        <v>131</v>
      </c>
      <c r="C74" s="283">
        <v>0</v>
      </c>
      <c r="D74" s="284">
        <v>8656.4083669049178</v>
      </c>
      <c r="E74" s="285">
        <v>0</v>
      </c>
      <c r="F74" s="285">
        <v>705.67</v>
      </c>
      <c r="G74" s="285">
        <v>0</v>
      </c>
      <c r="H74" s="286">
        <v>0</v>
      </c>
      <c r="I74" s="287">
        <v>0</v>
      </c>
      <c r="J74" s="287">
        <v>0</v>
      </c>
      <c r="K74" s="288">
        <v>0</v>
      </c>
      <c r="L74" s="286">
        <v>0</v>
      </c>
      <c r="M74" s="284">
        <v>0</v>
      </c>
      <c r="N74" s="289">
        <v>0</v>
      </c>
      <c r="O74" s="290">
        <v>0</v>
      </c>
      <c r="P74" s="287">
        <v>0</v>
      </c>
      <c r="Q74" s="291">
        <v>0</v>
      </c>
      <c r="R74" s="291">
        <v>0</v>
      </c>
      <c r="S74" s="291">
        <v>0</v>
      </c>
      <c r="T74" s="291">
        <v>0</v>
      </c>
      <c r="U74" s="291">
        <v>0</v>
      </c>
    </row>
    <row r="75" spans="1:21" s="42" customFormat="1" ht="15.6" customHeight="1" thickBot="1">
      <c r="A75" s="548" t="s">
        <v>239</v>
      </c>
      <c r="B75" s="557"/>
      <c r="C75" s="292">
        <v>230</v>
      </c>
      <c r="D75" s="293"/>
      <c r="E75" s="294">
        <v>1905886.2987491034</v>
      </c>
      <c r="F75" s="294">
        <v>705.28672061088969</v>
      </c>
      <c r="G75" s="294">
        <v>171682.97616438352</v>
      </c>
      <c r="H75" s="295">
        <v>2077568</v>
      </c>
      <c r="I75" s="296">
        <v>123390</v>
      </c>
      <c r="J75" s="296">
        <v>-31273</v>
      </c>
      <c r="K75" s="297">
        <v>92117</v>
      </c>
      <c r="L75" s="295">
        <v>2169685</v>
      </c>
      <c r="M75" s="298">
        <v>0</v>
      </c>
      <c r="N75" s="295">
        <v>2169685</v>
      </c>
      <c r="O75" s="298">
        <v>1973526</v>
      </c>
      <c r="P75" s="298">
        <v>196159</v>
      </c>
      <c r="Q75" s="299">
        <v>196159</v>
      </c>
      <c r="R75" s="299">
        <v>-13001.620300223878</v>
      </c>
      <c r="S75" s="299">
        <v>183157.37969977609</v>
      </c>
      <c r="T75" s="299">
        <v>13001.620300223885</v>
      </c>
      <c r="U75" s="299">
        <v>2169685</v>
      </c>
    </row>
    <row r="76" spans="1:21" ht="15.6" customHeight="1" thickTop="1">
      <c r="A76" s="558" t="s">
        <v>240</v>
      </c>
      <c r="B76" s="559"/>
      <c r="C76" s="300"/>
      <c r="D76" s="301"/>
      <c r="E76" s="301"/>
      <c r="F76" s="301"/>
      <c r="G76" s="301"/>
      <c r="H76" s="301"/>
      <c r="I76" s="301"/>
      <c r="J76" s="302"/>
      <c r="K76" s="302"/>
      <c r="L76" s="301"/>
      <c r="M76" s="301"/>
      <c r="N76" s="303"/>
      <c r="O76" s="301"/>
      <c r="P76" s="302"/>
      <c r="Q76" s="302"/>
      <c r="R76" s="303"/>
      <c r="S76" s="303"/>
      <c r="T76" s="303"/>
      <c r="U76" s="304"/>
    </row>
    <row r="77" spans="1:21" ht="15.6" customHeight="1">
      <c r="A77" s="560" t="s">
        <v>241</v>
      </c>
      <c r="B77" s="561"/>
      <c r="C77" s="305"/>
      <c r="D77" s="306"/>
      <c r="E77" s="307"/>
      <c r="F77" s="307"/>
      <c r="G77" s="307"/>
      <c r="H77" s="307"/>
      <c r="I77" s="308"/>
      <c r="J77" s="308"/>
      <c r="K77" s="308"/>
      <c r="L77" s="308"/>
      <c r="M77" s="308"/>
      <c r="N77" s="291">
        <v>0</v>
      </c>
      <c r="O77" s="308">
        <v>0</v>
      </c>
      <c r="P77" s="308">
        <v>0</v>
      </c>
      <c r="Q77" s="291">
        <v>0</v>
      </c>
      <c r="R77" s="291">
        <v>0</v>
      </c>
      <c r="S77" s="291">
        <v>0</v>
      </c>
      <c r="T77" s="291">
        <v>0</v>
      </c>
      <c r="U77" s="291">
        <v>0</v>
      </c>
    </row>
    <row r="78" spans="1:21" ht="15.6" customHeight="1">
      <c r="A78" s="562" t="s">
        <v>242</v>
      </c>
      <c r="B78" s="563"/>
      <c r="C78" s="309"/>
      <c r="D78" s="310"/>
      <c r="E78" s="311"/>
      <c r="F78" s="311"/>
      <c r="G78" s="311"/>
      <c r="H78" s="311"/>
      <c r="I78" s="312"/>
      <c r="J78" s="312"/>
      <c r="K78" s="312"/>
      <c r="L78" s="312"/>
      <c r="M78" s="312"/>
      <c r="N78" s="290"/>
      <c r="O78" s="312"/>
      <c r="P78" s="312"/>
      <c r="Q78" s="290"/>
      <c r="R78" s="290"/>
      <c r="S78" s="290"/>
      <c r="T78" s="290"/>
      <c r="U78" s="291">
        <v>0</v>
      </c>
    </row>
    <row r="79" spans="1:21" ht="15.6" customHeight="1">
      <c r="A79" s="564" t="s">
        <v>243</v>
      </c>
      <c r="B79" s="565"/>
      <c r="C79" s="309"/>
      <c r="D79" s="310"/>
      <c r="E79" s="311"/>
      <c r="F79" s="311"/>
      <c r="G79" s="311"/>
      <c r="H79" s="311"/>
      <c r="I79" s="312"/>
      <c r="J79" s="312"/>
      <c r="K79" s="312"/>
      <c r="L79" s="312"/>
      <c r="M79" s="312"/>
      <c r="N79" s="290"/>
      <c r="O79" s="312"/>
      <c r="P79" s="312"/>
      <c r="Q79" s="290"/>
      <c r="R79" s="290"/>
      <c r="S79" s="290"/>
      <c r="T79" s="290"/>
      <c r="U79" s="291">
        <v>10000</v>
      </c>
    </row>
    <row r="80" spans="1:21" ht="15.6" customHeight="1">
      <c r="A80" s="564" t="s">
        <v>244</v>
      </c>
      <c r="B80" s="565"/>
      <c r="C80" s="309"/>
      <c r="D80" s="310"/>
      <c r="E80" s="311"/>
      <c r="F80" s="311"/>
      <c r="G80" s="311"/>
      <c r="H80" s="311"/>
      <c r="I80" s="312"/>
      <c r="J80" s="312"/>
      <c r="K80" s="312"/>
      <c r="L80" s="312"/>
      <c r="M80" s="312"/>
      <c r="N80" s="290"/>
      <c r="O80" s="312"/>
      <c r="P80" s="312"/>
      <c r="Q80" s="290"/>
      <c r="R80" s="290"/>
      <c r="S80" s="290"/>
      <c r="T80" s="290"/>
      <c r="U80" s="291">
        <v>0</v>
      </c>
    </row>
    <row r="81" spans="1:21" ht="15.6" customHeight="1">
      <c r="A81" s="566" t="s">
        <v>245</v>
      </c>
      <c r="B81" s="567"/>
      <c r="C81" s="313"/>
      <c r="D81" s="314"/>
      <c r="E81" s="315"/>
      <c r="F81" s="315"/>
      <c r="G81" s="315"/>
      <c r="H81" s="315"/>
      <c r="I81" s="316"/>
      <c r="J81" s="316"/>
      <c r="K81" s="316"/>
      <c r="L81" s="316"/>
      <c r="M81" s="316"/>
      <c r="N81" s="317">
        <v>4515</v>
      </c>
      <c r="O81" s="316">
        <v>4505</v>
      </c>
      <c r="P81" s="316">
        <v>10</v>
      </c>
      <c r="Q81" s="317">
        <v>10</v>
      </c>
      <c r="R81" s="317">
        <v>-0.66281028656466845</v>
      </c>
      <c r="S81" s="317">
        <v>9.3371897134353308</v>
      </c>
      <c r="T81" s="317">
        <v>0.66281028656466923</v>
      </c>
      <c r="U81" s="317">
        <v>4515</v>
      </c>
    </row>
    <row r="82" spans="1:21" s="42" customFormat="1" ht="15.6" customHeight="1" thickBot="1">
      <c r="A82" s="548" t="s">
        <v>246</v>
      </c>
      <c r="B82" s="549"/>
      <c r="C82" s="292">
        <v>230</v>
      </c>
      <c r="D82" s="293"/>
      <c r="E82" s="294">
        <v>1905886.2987491034</v>
      </c>
      <c r="F82" s="294">
        <v>705.28672061088969</v>
      </c>
      <c r="G82" s="294">
        <v>171682.97616438352</v>
      </c>
      <c r="H82" s="293">
        <v>2077568</v>
      </c>
      <c r="I82" s="296">
        <v>123390</v>
      </c>
      <c r="J82" s="296">
        <v>-31273</v>
      </c>
      <c r="K82" s="296">
        <v>92117</v>
      </c>
      <c r="L82" s="293">
        <v>2169685</v>
      </c>
      <c r="M82" s="296">
        <v>0</v>
      </c>
      <c r="N82" s="299">
        <v>2174200</v>
      </c>
      <c r="O82" s="298">
        <v>1978031</v>
      </c>
      <c r="P82" s="298">
        <v>196169</v>
      </c>
      <c r="Q82" s="299">
        <v>196169</v>
      </c>
      <c r="R82" s="299">
        <v>-13002.283110510443</v>
      </c>
      <c r="S82" s="299">
        <v>183166.71688948953</v>
      </c>
      <c r="T82" s="299">
        <v>13002.283110510451</v>
      </c>
      <c r="U82" s="299">
        <v>2184200</v>
      </c>
    </row>
    <row r="83" spans="1:21" ht="13.5" thickTop="1"/>
    <row r="84" spans="1:21">
      <c r="Q84" s="16">
        <v>1</v>
      </c>
    </row>
    <row r="85" spans="1:21">
      <c r="R85" s="43">
        <v>-13002.283110510445</v>
      </c>
    </row>
  </sheetData>
  <mergeCells count="12">
    <mergeCell ref="A82:B82"/>
    <mergeCell ref="A1:B3"/>
    <mergeCell ref="C1:K1"/>
    <mergeCell ref="L1:U1"/>
    <mergeCell ref="I2:K2"/>
    <mergeCell ref="A75:B75"/>
    <mergeCell ref="A76:B76"/>
    <mergeCell ref="A77:B77"/>
    <mergeCell ref="A78:B78"/>
    <mergeCell ref="A79:B79"/>
    <mergeCell ref="A80:B80"/>
    <mergeCell ref="A81:B81"/>
  </mergeCells>
  <printOptions horizontalCentered="1"/>
  <pageMargins left="0.35" right="0.35" top="0.75" bottom="0.35" header="0.3" footer="0.25"/>
  <pageSetup paperSize="5" scale="60" firstPageNumber="50" orientation="portrait" r:id="rId1"/>
  <headerFooter alignWithMargins="0">
    <oddHeader xml:space="preserve">&amp;L&amp;"Arial,Bold"&amp;20&amp;K000000FY2016-17 MFP Budget Letter
June 25, 2017&amp;R&amp;"Arial,Bold"&amp;12&amp;KFF0000
</oddHeader>
    <oddFooter>&amp;R&amp;9&amp;P</oddFooter>
  </headerFooter>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view="pageBreakPreview" zoomScale="80" zoomScaleNormal="100" zoomScaleSheetLayoutView="80" workbookViewId="0">
      <pane xSplit="2" ySplit="5" topLeftCell="H6" activePane="bottomRight" state="frozen"/>
      <selection activeCell="AF2" sqref="AF2:AF3"/>
      <selection pane="topRight" activeCell="AF2" sqref="AF2:AF3"/>
      <selection pane="bottomLeft" activeCell="AF2" sqref="AF2:AF3"/>
      <selection pane="bottomRight" activeCell="R3" sqref="R3:T3"/>
    </sheetView>
  </sheetViews>
  <sheetFormatPr defaultColWidth="8.85546875" defaultRowHeight="12.75"/>
  <cols>
    <col min="1" max="1" width="4.7109375" style="16" customWidth="1"/>
    <col min="2" max="2" width="26.28515625" style="16" customWidth="1"/>
    <col min="3" max="3" width="12.140625" style="16" bestFit="1" customWidth="1"/>
    <col min="4" max="5" width="13.140625" style="16" customWidth="1"/>
    <col min="6" max="7" width="12.28515625" style="16" bestFit="1" customWidth="1"/>
    <col min="8" max="8" width="13.140625" style="16" customWidth="1"/>
    <col min="9" max="9" width="12.28515625" style="16" bestFit="1" customWidth="1"/>
    <col min="10" max="10" width="13.42578125" style="16" bestFit="1" customWidth="1"/>
    <col min="11" max="11" width="11.85546875" style="16" bestFit="1" customWidth="1"/>
    <col min="12" max="12" width="14.140625" style="16" customWidth="1"/>
    <col min="13" max="13" width="13.42578125" style="16" bestFit="1" customWidth="1"/>
    <col min="14" max="14" width="15.85546875" style="16" customWidth="1"/>
    <col min="15" max="16" width="14" style="16" customWidth="1"/>
    <col min="17" max="20" width="11.7109375" style="16" customWidth="1"/>
    <col min="21" max="21" width="14.5703125" style="16" customWidth="1"/>
    <col min="22" max="16384" width="8.85546875" style="16"/>
  </cols>
  <sheetData>
    <row r="1" spans="1:21" ht="17.45" customHeight="1">
      <c r="A1" s="550" t="s">
        <v>254</v>
      </c>
      <c r="B1" s="550"/>
      <c r="C1" s="551" t="s">
        <v>155</v>
      </c>
      <c r="D1" s="552"/>
      <c r="E1" s="552"/>
      <c r="F1" s="552"/>
      <c r="G1" s="552"/>
      <c r="H1" s="552"/>
      <c r="I1" s="552"/>
      <c r="J1" s="552"/>
      <c r="K1" s="553"/>
      <c r="L1" s="551" t="s">
        <v>155</v>
      </c>
      <c r="M1" s="552"/>
      <c r="N1" s="552"/>
      <c r="O1" s="552"/>
      <c r="P1" s="552"/>
      <c r="Q1" s="552"/>
      <c r="R1" s="552"/>
      <c r="S1" s="552"/>
      <c r="T1" s="552"/>
      <c r="U1" s="553"/>
    </row>
    <row r="2" spans="1:21" s="237" customFormat="1" ht="17.45" customHeight="1">
      <c r="A2" s="550"/>
      <c r="B2" s="550"/>
      <c r="C2" s="234"/>
      <c r="D2" s="235"/>
      <c r="E2" s="235"/>
      <c r="F2" s="235"/>
      <c r="G2" s="235"/>
      <c r="H2" s="235"/>
      <c r="I2" s="554" t="s">
        <v>7</v>
      </c>
      <c r="J2" s="555"/>
      <c r="K2" s="556"/>
      <c r="L2" s="234"/>
      <c r="M2" s="235"/>
      <c r="N2" s="235"/>
      <c r="O2" s="235"/>
      <c r="P2" s="235"/>
      <c r="Q2" s="235"/>
      <c r="R2" s="235"/>
      <c r="S2" s="235"/>
      <c r="T2" s="235"/>
      <c r="U2" s="236"/>
    </row>
    <row r="3" spans="1:21" ht="156.6" customHeight="1">
      <c r="A3" s="550"/>
      <c r="B3" s="550"/>
      <c r="C3" s="69" t="s">
        <v>157</v>
      </c>
      <c r="D3" s="70" t="s">
        <v>248</v>
      </c>
      <c r="E3" s="70" t="s">
        <v>249</v>
      </c>
      <c r="F3" s="70" t="s">
        <v>160</v>
      </c>
      <c r="G3" s="70" t="s">
        <v>161</v>
      </c>
      <c r="H3" s="70" t="s">
        <v>250</v>
      </c>
      <c r="I3" s="72" t="s">
        <v>163</v>
      </c>
      <c r="J3" s="72" t="s">
        <v>164</v>
      </c>
      <c r="K3" s="72" t="s">
        <v>165</v>
      </c>
      <c r="L3" s="70" t="s">
        <v>251</v>
      </c>
      <c r="M3" s="73" t="s">
        <v>167</v>
      </c>
      <c r="N3" s="75" t="s">
        <v>252</v>
      </c>
      <c r="O3" s="75" t="s">
        <v>170</v>
      </c>
      <c r="P3" s="75" t="s">
        <v>171</v>
      </c>
      <c r="Q3" s="75" t="s">
        <v>172</v>
      </c>
      <c r="R3" s="473" t="s">
        <v>393</v>
      </c>
      <c r="S3" s="473" t="s">
        <v>394</v>
      </c>
      <c r="T3" s="473" t="s">
        <v>396</v>
      </c>
      <c r="U3" s="75" t="s">
        <v>253</v>
      </c>
    </row>
    <row r="4" spans="1:21" ht="14.25" customHeight="1">
      <c r="A4" s="238"/>
      <c r="B4" s="239"/>
      <c r="C4" s="240">
        <v>1</v>
      </c>
      <c r="D4" s="240">
        <v>2</v>
      </c>
      <c r="E4" s="240">
        <v>3</v>
      </c>
      <c r="F4" s="240">
        <v>4</v>
      </c>
      <c r="G4" s="240">
        <v>5</v>
      </c>
      <c r="H4" s="240">
        <v>6</v>
      </c>
      <c r="I4" s="240">
        <v>7</v>
      </c>
      <c r="J4" s="240">
        <v>8</v>
      </c>
      <c r="K4" s="240">
        <v>9</v>
      </c>
      <c r="L4" s="240">
        <v>10</v>
      </c>
      <c r="M4" s="240">
        <v>11</v>
      </c>
      <c r="N4" s="240">
        <v>12</v>
      </c>
      <c r="O4" s="240">
        <v>13</v>
      </c>
      <c r="P4" s="240">
        <v>14</v>
      </c>
      <c r="Q4" s="240">
        <v>15</v>
      </c>
      <c r="R4" s="240">
        <v>16</v>
      </c>
      <c r="S4" s="240">
        <v>17</v>
      </c>
      <c r="T4" s="240">
        <v>18</v>
      </c>
      <c r="U4" s="240">
        <v>19</v>
      </c>
    </row>
    <row r="5" spans="1:21" ht="27" hidden="1" customHeight="1">
      <c r="A5" s="241"/>
      <c r="B5" s="242"/>
      <c r="C5" s="242"/>
      <c r="D5" s="242"/>
      <c r="E5" s="242"/>
      <c r="F5" s="242"/>
      <c r="G5" s="242"/>
      <c r="H5" s="242"/>
      <c r="I5" s="242"/>
      <c r="J5" s="242"/>
      <c r="K5" s="242"/>
      <c r="L5" s="242"/>
      <c r="M5" s="242"/>
      <c r="N5" s="242"/>
      <c r="O5" s="242"/>
      <c r="P5" s="242"/>
      <c r="Q5" s="242"/>
      <c r="R5" s="242"/>
      <c r="S5" s="242"/>
      <c r="T5" s="242"/>
      <c r="U5" s="242"/>
    </row>
    <row r="6" spans="1:21" ht="15.6" customHeight="1">
      <c r="A6" s="243">
        <v>1</v>
      </c>
      <c r="B6" s="244" t="s">
        <v>63</v>
      </c>
      <c r="C6" s="245">
        <v>7</v>
      </c>
      <c r="D6" s="246">
        <v>7094.5622434565848</v>
      </c>
      <c r="E6" s="247">
        <v>49661.93570419609</v>
      </c>
      <c r="F6" s="247">
        <v>777.48</v>
      </c>
      <c r="G6" s="247">
        <v>5442.3600000000006</v>
      </c>
      <c r="H6" s="248">
        <v>55104</v>
      </c>
      <c r="I6" s="249">
        <v>15744</v>
      </c>
      <c r="J6" s="249">
        <v>-3936</v>
      </c>
      <c r="K6" s="250">
        <v>11808</v>
      </c>
      <c r="L6" s="248">
        <v>66912</v>
      </c>
      <c r="M6" s="246">
        <v>0</v>
      </c>
      <c r="N6" s="251">
        <v>66912</v>
      </c>
      <c r="O6" s="249">
        <v>59368</v>
      </c>
      <c r="P6" s="249">
        <v>7544</v>
      </c>
      <c r="Q6" s="251">
        <v>7544</v>
      </c>
      <c r="R6" s="252">
        <v>-500.02408018438587</v>
      </c>
      <c r="S6" s="252">
        <v>7043.9759198156144</v>
      </c>
      <c r="T6" s="252">
        <v>500.02408018438564</v>
      </c>
      <c r="U6" s="253">
        <v>66912</v>
      </c>
    </row>
    <row r="7" spans="1:21" ht="15.6" customHeight="1">
      <c r="A7" s="254">
        <v>2</v>
      </c>
      <c r="B7" s="255" t="s">
        <v>64</v>
      </c>
      <c r="C7" s="256">
        <v>2</v>
      </c>
      <c r="D7" s="257">
        <v>9119.0938471084628</v>
      </c>
      <c r="E7" s="258">
        <v>18238.187694216926</v>
      </c>
      <c r="F7" s="258">
        <v>842.32</v>
      </c>
      <c r="G7" s="258">
        <v>1684.64</v>
      </c>
      <c r="H7" s="259">
        <v>19923</v>
      </c>
      <c r="I7" s="260">
        <v>39846</v>
      </c>
      <c r="J7" s="260">
        <v>0</v>
      </c>
      <c r="K7" s="261">
        <v>39846</v>
      </c>
      <c r="L7" s="259">
        <v>59769</v>
      </c>
      <c r="M7" s="257">
        <v>0</v>
      </c>
      <c r="N7" s="262">
        <v>59769</v>
      </c>
      <c r="O7" s="260">
        <v>48146</v>
      </c>
      <c r="P7" s="260">
        <v>11623</v>
      </c>
      <c r="Q7" s="262">
        <v>11623</v>
      </c>
      <c r="R7" s="262">
        <v>-770.38439607411419</v>
      </c>
      <c r="S7" s="262">
        <v>10852.615603925886</v>
      </c>
      <c r="T7" s="262">
        <v>770.38439607411419</v>
      </c>
      <c r="U7" s="262">
        <v>59769</v>
      </c>
    </row>
    <row r="8" spans="1:21" ht="15.6" customHeight="1">
      <c r="A8" s="254">
        <v>3</v>
      </c>
      <c r="B8" s="255" t="s">
        <v>65</v>
      </c>
      <c r="C8" s="256">
        <v>10</v>
      </c>
      <c r="D8" s="257">
        <v>7661.0238068417893</v>
      </c>
      <c r="E8" s="258">
        <v>76610.238068417893</v>
      </c>
      <c r="F8" s="258">
        <v>596.84</v>
      </c>
      <c r="G8" s="258">
        <v>5968.4000000000005</v>
      </c>
      <c r="H8" s="259">
        <v>82579</v>
      </c>
      <c r="I8" s="260">
        <v>8258</v>
      </c>
      <c r="J8" s="260">
        <v>-4129</v>
      </c>
      <c r="K8" s="261">
        <v>4129</v>
      </c>
      <c r="L8" s="259">
        <v>86708</v>
      </c>
      <c r="M8" s="257">
        <v>0</v>
      </c>
      <c r="N8" s="262">
        <v>86708</v>
      </c>
      <c r="O8" s="260">
        <v>78795</v>
      </c>
      <c r="P8" s="260">
        <v>7913</v>
      </c>
      <c r="Q8" s="262">
        <v>7913</v>
      </c>
      <c r="R8" s="262">
        <v>-524.48177975862222</v>
      </c>
      <c r="S8" s="262">
        <v>7388.518220241378</v>
      </c>
      <c r="T8" s="262">
        <v>524.481779758622</v>
      </c>
      <c r="U8" s="262">
        <v>86708</v>
      </c>
    </row>
    <row r="9" spans="1:21" ht="15.6" customHeight="1">
      <c r="A9" s="254">
        <v>4</v>
      </c>
      <c r="B9" s="255" t="s">
        <v>66</v>
      </c>
      <c r="C9" s="256">
        <v>1</v>
      </c>
      <c r="D9" s="257">
        <v>9314.0214995589522</v>
      </c>
      <c r="E9" s="258">
        <v>9314.0214995589522</v>
      </c>
      <c r="F9" s="258">
        <v>585.76</v>
      </c>
      <c r="G9" s="258">
        <v>585.76</v>
      </c>
      <c r="H9" s="259">
        <v>9900</v>
      </c>
      <c r="I9" s="260">
        <v>0</v>
      </c>
      <c r="J9" s="260">
        <v>0</v>
      </c>
      <c r="K9" s="261">
        <v>0</v>
      </c>
      <c r="L9" s="259">
        <v>9900</v>
      </c>
      <c r="M9" s="257">
        <v>0</v>
      </c>
      <c r="N9" s="262">
        <v>9900</v>
      </c>
      <c r="O9" s="260">
        <v>9075</v>
      </c>
      <c r="P9" s="260">
        <v>825</v>
      </c>
      <c r="Q9" s="262">
        <v>825</v>
      </c>
      <c r="R9" s="262">
        <v>-54.681848641585148</v>
      </c>
      <c r="S9" s="262">
        <v>770.31815135841487</v>
      </c>
      <c r="T9" s="262">
        <v>54.681848641585134</v>
      </c>
      <c r="U9" s="262">
        <v>9900</v>
      </c>
    </row>
    <row r="10" spans="1:21" ht="15.6" customHeight="1">
      <c r="A10" s="263">
        <v>5</v>
      </c>
      <c r="B10" s="264" t="s">
        <v>67</v>
      </c>
      <c r="C10" s="265">
        <v>3</v>
      </c>
      <c r="D10" s="266">
        <v>7517.9489757509955</v>
      </c>
      <c r="E10" s="267">
        <v>22553.846927252987</v>
      </c>
      <c r="F10" s="267">
        <v>555.91</v>
      </c>
      <c r="G10" s="267">
        <v>1667.73</v>
      </c>
      <c r="H10" s="268">
        <v>24222</v>
      </c>
      <c r="I10" s="269">
        <v>-16148</v>
      </c>
      <c r="J10" s="269">
        <v>0</v>
      </c>
      <c r="K10" s="270">
        <v>-16148</v>
      </c>
      <c r="L10" s="268">
        <v>8074</v>
      </c>
      <c r="M10" s="266">
        <v>0</v>
      </c>
      <c r="N10" s="271">
        <v>8074</v>
      </c>
      <c r="O10" s="272">
        <v>10094</v>
      </c>
      <c r="P10" s="269">
        <v>-2020</v>
      </c>
      <c r="Q10" s="273">
        <v>-2020</v>
      </c>
      <c r="R10" s="318">
        <v>133.88767788606302</v>
      </c>
      <c r="S10" s="318">
        <v>-1886.1123221139369</v>
      </c>
      <c r="T10" s="318">
        <v>-133.8876778860631</v>
      </c>
      <c r="U10" s="271">
        <v>8074</v>
      </c>
    </row>
    <row r="11" spans="1:21" ht="15.6" customHeight="1">
      <c r="A11" s="243">
        <v>6</v>
      </c>
      <c r="B11" s="244" t="s">
        <v>68</v>
      </c>
      <c r="C11" s="245">
        <v>2</v>
      </c>
      <c r="D11" s="246">
        <v>8673.5430823767729</v>
      </c>
      <c r="E11" s="247">
        <v>17347.086164753546</v>
      </c>
      <c r="F11" s="247">
        <v>545.4799999999999</v>
      </c>
      <c r="G11" s="247">
        <v>1090.9599999999998</v>
      </c>
      <c r="H11" s="248">
        <v>18438</v>
      </c>
      <c r="I11" s="249">
        <v>9219</v>
      </c>
      <c r="J11" s="249">
        <v>0</v>
      </c>
      <c r="K11" s="250">
        <v>9219</v>
      </c>
      <c r="L11" s="248">
        <v>27657</v>
      </c>
      <c r="M11" s="246">
        <v>0</v>
      </c>
      <c r="N11" s="251">
        <v>27657</v>
      </c>
      <c r="O11" s="249">
        <v>23816</v>
      </c>
      <c r="P11" s="249">
        <v>3841</v>
      </c>
      <c r="Q11" s="251">
        <v>3841</v>
      </c>
      <c r="R11" s="252">
        <v>-254.58543106948915</v>
      </c>
      <c r="S11" s="252">
        <v>3586.414568930511</v>
      </c>
      <c r="T11" s="252">
        <v>254.585431069489</v>
      </c>
      <c r="U11" s="253">
        <v>27657</v>
      </c>
    </row>
    <row r="12" spans="1:21" ht="15.6" customHeight="1">
      <c r="A12" s="254">
        <v>7</v>
      </c>
      <c r="B12" s="255" t="s">
        <v>69</v>
      </c>
      <c r="C12" s="256">
        <v>1</v>
      </c>
      <c r="D12" s="257">
        <v>8114.9484904784022</v>
      </c>
      <c r="E12" s="258">
        <v>8114.9484904784022</v>
      </c>
      <c r="F12" s="258">
        <v>756.91999999999985</v>
      </c>
      <c r="G12" s="258">
        <v>756.91999999999985</v>
      </c>
      <c r="H12" s="259">
        <v>8872</v>
      </c>
      <c r="I12" s="260">
        <v>0</v>
      </c>
      <c r="J12" s="260">
        <v>0</v>
      </c>
      <c r="K12" s="261">
        <v>0</v>
      </c>
      <c r="L12" s="259">
        <v>8872</v>
      </c>
      <c r="M12" s="257">
        <v>0</v>
      </c>
      <c r="N12" s="262">
        <v>8872</v>
      </c>
      <c r="O12" s="260">
        <v>8132</v>
      </c>
      <c r="P12" s="260">
        <v>740</v>
      </c>
      <c r="Q12" s="262">
        <v>740</v>
      </c>
      <c r="R12" s="262">
        <v>-49.047961205785462</v>
      </c>
      <c r="S12" s="262">
        <v>690.95203879421456</v>
      </c>
      <c r="T12" s="262">
        <v>49.047961205785441</v>
      </c>
      <c r="U12" s="262">
        <v>8872</v>
      </c>
    </row>
    <row r="13" spans="1:21" ht="15.6" customHeight="1">
      <c r="A13" s="254">
        <v>8</v>
      </c>
      <c r="B13" s="255" t="s">
        <v>70</v>
      </c>
      <c r="C13" s="256">
        <v>14</v>
      </c>
      <c r="D13" s="257">
        <v>8214.7914495750065</v>
      </c>
      <c r="E13" s="258">
        <v>115007.08029405009</v>
      </c>
      <c r="F13" s="258">
        <v>725.76</v>
      </c>
      <c r="G13" s="258">
        <v>10160.64</v>
      </c>
      <c r="H13" s="259">
        <v>125168</v>
      </c>
      <c r="I13" s="260">
        <v>17881</v>
      </c>
      <c r="J13" s="260">
        <v>-4470</v>
      </c>
      <c r="K13" s="261">
        <v>13411</v>
      </c>
      <c r="L13" s="259">
        <v>138579</v>
      </c>
      <c r="M13" s="257">
        <v>0</v>
      </c>
      <c r="N13" s="262">
        <v>138579</v>
      </c>
      <c r="O13" s="260">
        <v>124797</v>
      </c>
      <c r="P13" s="260">
        <v>13782</v>
      </c>
      <c r="Q13" s="262">
        <v>13782</v>
      </c>
      <c r="R13" s="262">
        <v>-913.48513694342603</v>
      </c>
      <c r="S13" s="262">
        <v>12868.514863056575</v>
      </c>
      <c r="T13" s="262">
        <v>913.48513694342546</v>
      </c>
      <c r="U13" s="262">
        <v>138579</v>
      </c>
    </row>
    <row r="14" spans="1:21" ht="15.6" customHeight="1">
      <c r="A14" s="254">
        <v>9</v>
      </c>
      <c r="B14" s="255" t="s">
        <v>71</v>
      </c>
      <c r="C14" s="256">
        <v>3</v>
      </c>
      <c r="D14" s="257">
        <v>8154.5291579235927</v>
      </c>
      <c r="E14" s="258">
        <v>24463.587473770778</v>
      </c>
      <c r="F14" s="258">
        <v>744.76</v>
      </c>
      <c r="G14" s="258">
        <v>2234.2799999999997</v>
      </c>
      <c r="H14" s="259">
        <v>26698</v>
      </c>
      <c r="I14" s="260">
        <v>44496</v>
      </c>
      <c r="J14" s="260">
        <v>0</v>
      </c>
      <c r="K14" s="261">
        <v>44496</v>
      </c>
      <c r="L14" s="259">
        <v>71194</v>
      </c>
      <c r="M14" s="257">
        <v>0</v>
      </c>
      <c r="N14" s="262">
        <v>71194</v>
      </c>
      <c r="O14" s="260">
        <v>57845</v>
      </c>
      <c r="P14" s="260">
        <v>13349</v>
      </c>
      <c r="Q14" s="262">
        <v>13349</v>
      </c>
      <c r="R14" s="262">
        <v>-884.78545153517587</v>
      </c>
      <c r="S14" s="262">
        <v>12464.214548464824</v>
      </c>
      <c r="T14" s="262">
        <v>884.78545153517553</v>
      </c>
      <c r="U14" s="262">
        <v>71194</v>
      </c>
    </row>
    <row r="15" spans="1:21" ht="15.6" customHeight="1">
      <c r="A15" s="263">
        <v>10</v>
      </c>
      <c r="B15" s="264" t="s">
        <v>72</v>
      </c>
      <c r="C15" s="265">
        <v>21</v>
      </c>
      <c r="D15" s="266">
        <v>8162.3136660433465</v>
      </c>
      <c r="E15" s="267">
        <v>171408.58698691029</v>
      </c>
      <c r="F15" s="267">
        <v>608.04000000000008</v>
      </c>
      <c r="G15" s="267">
        <v>12768.840000000002</v>
      </c>
      <c r="H15" s="268">
        <v>184177</v>
      </c>
      <c r="I15" s="269">
        <v>-8770</v>
      </c>
      <c r="J15" s="269">
        <v>-4385</v>
      </c>
      <c r="K15" s="270">
        <v>-13155</v>
      </c>
      <c r="L15" s="268">
        <v>171022</v>
      </c>
      <c r="M15" s="266">
        <v>0</v>
      </c>
      <c r="N15" s="271">
        <v>171022</v>
      </c>
      <c r="O15" s="272">
        <v>158962</v>
      </c>
      <c r="P15" s="269">
        <v>12060</v>
      </c>
      <c r="Q15" s="273">
        <v>12060</v>
      </c>
      <c r="R15" s="318">
        <v>-799.34920559699015</v>
      </c>
      <c r="S15" s="318">
        <v>11260.650794403009</v>
      </c>
      <c r="T15" s="318">
        <v>799.34920559699094</v>
      </c>
      <c r="U15" s="271">
        <v>171022</v>
      </c>
    </row>
    <row r="16" spans="1:21" ht="15.6" customHeight="1">
      <c r="A16" s="243">
        <v>11</v>
      </c>
      <c r="B16" s="244" t="s">
        <v>73</v>
      </c>
      <c r="C16" s="245">
        <v>0</v>
      </c>
      <c r="D16" s="246">
        <v>10493.003053435115</v>
      </c>
      <c r="E16" s="247">
        <v>0</v>
      </c>
      <c r="F16" s="247">
        <v>706.55</v>
      </c>
      <c r="G16" s="247">
        <v>0</v>
      </c>
      <c r="H16" s="248">
        <v>0</v>
      </c>
      <c r="I16" s="249">
        <v>0</v>
      </c>
      <c r="J16" s="249">
        <v>0</v>
      </c>
      <c r="K16" s="250">
        <v>0</v>
      </c>
      <c r="L16" s="248">
        <v>0</v>
      </c>
      <c r="M16" s="246">
        <v>0</v>
      </c>
      <c r="N16" s="251">
        <v>0</v>
      </c>
      <c r="O16" s="249">
        <v>0</v>
      </c>
      <c r="P16" s="249">
        <v>0</v>
      </c>
      <c r="Q16" s="251">
        <v>0</v>
      </c>
      <c r="R16" s="252">
        <v>0</v>
      </c>
      <c r="S16" s="252">
        <v>0</v>
      </c>
      <c r="T16" s="252">
        <v>0</v>
      </c>
      <c r="U16" s="253">
        <v>0</v>
      </c>
    </row>
    <row r="17" spans="1:21" ht="15.6" customHeight="1">
      <c r="A17" s="254">
        <v>12</v>
      </c>
      <c r="B17" s="255" t="s">
        <v>74</v>
      </c>
      <c r="C17" s="256">
        <v>0</v>
      </c>
      <c r="D17" s="257">
        <v>8282.0110526315784</v>
      </c>
      <c r="E17" s="258">
        <v>0</v>
      </c>
      <c r="F17" s="258">
        <v>1063.31</v>
      </c>
      <c r="G17" s="258">
        <v>0</v>
      </c>
      <c r="H17" s="259">
        <v>0</v>
      </c>
      <c r="I17" s="260">
        <v>0</v>
      </c>
      <c r="J17" s="260">
        <v>0</v>
      </c>
      <c r="K17" s="261">
        <v>0</v>
      </c>
      <c r="L17" s="259">
        <v>0</v>
      </c>
      <c r="M17" s="257">
        <v>0</v>
      </c>
      <c r="N17" s="262">
        <v>0</v>
      </c>
      <c r="O17" s="260">
        <v>0</v>
      </c>
      <c r="P17" s="260">
        <v>0</v>
      </c>
      <c r="Q17" s="262">
        <v>0</v>
      </c>
      <c r="R17" s="262">
        <v>0</v>
      </c>
      <c r="S17" s="262">
        <v>0</v>
      </c>
      <c r="T17" s="262">
        <v>0</v>
      </c>
      <c r="U17" s="262">
        <v>0</v>
      </c>
    </row>
    <row r="18" spans="1:21" ht="15.6" customHeight="1">
      <c r="A18" s="254">
        <v>13</v>
      </c>
      <c r="B18" s="255" t="s">
        <v>75</v>
      </c>
      <c r="C18" s="256">
        <v>0</v>
      </c>
      <c r="D18" s="257">
        <v>9185.0769230769238</v>
      </c>
      <c r="E18" s="258">
        <v>0</v>
      </c>
      <c r="F18" s="258">
        <v>749.43000000000006</v>
      </c>
      <c r="G18" s="258">
        <v>0</v>
      </c>
      <c r="H18" s="259">
        <v>0</v>
      </c>
      <c r="I18" s="260">
        <v>0</v>
      </c>
      <c r="J18" s="260">
        <v>0</v>
      </c>
      <c r="K18" s="261">
        <v>0</v>
      </c>
      <c r="L18" s="259">
        <v>0</v>
      </c>
      <c r="M18" s="257">
        <v>0</v>
      </c>
      <c r="N18" s="262">
        <v>0</v>
      </c>
      <c r="O18" s="260">
        <v>0</v>
      </c>
      <c r="P18" s="260">
        <v>0</v>
      </c>
      <c r="Q18" s="262">
        <v>0</v>
      </c>
      <c r="R18" s="262">
        <v>0</v>
      </c>
      <c r="S18" s="262">
        <v>0</v>
      </c>
      <c r="T18" s="262">
        <v>0</v>
      </c>
      <c r="U18" s="262">
        <v>0</v>
      </c>
    </row>
    <row r="19" spans="1:21" ht="15.6" customHeight="1">
      <c r="A19" s="254">
        <v>14</v>
      </c>
      <c r="B19" s="255" t="s">
        <v>76</v>
      </c>
      <c r="C19" s="256">
        <v>2</v>
      </c>
      <c r="D19" s="257">
        <v>9992.7984723854279</v>
      </c>
      <c r="E19" s="258">
        <v>19985.596944770856</v>
      </c>
      <c r="F19" s="258">
        <v>809.9799999999999</v>
      </c>
      <c r="G19" s="258">
        <v>1619.9599999999998</v>
      </c>
      <c r="H19" s="259">
        <v>21606</v>
      </c>
      <c r="I19" s="260">
        <v>10803</v>
      </c>
      <c r="J19" s="260">
        <v>0</v>
      </c>
      <c r="K19" s="261">
        <v>10803</v>
      </c>
      <c r="L19" s="259">
        <v>32409</v>
      </c>
      <c r="M19" s="257">
        <v>0</v>
      </c>
      <c r="N19" s="262">
        <v>32409</v>
      </c>
      <c r="O19" s="260">
        <v>27908</v>
      </c>
      <c r="P19" s="260">
        <v>4501</v>
      </c>
      <c r="Q19" s="262">
        <v>4501</v>
      </c>
      <c r="R19" s="262">
        <v>-298.33090998275725</v>
      </c>
      <c r="S19" s="262">
        <v>4202.6690900172425</v>
      </c>
      <c r="T19" s="262">
        <v>298.33090998275748</v>
      </c>
      <c r="U19" s="262">
        <v>32409</v>
      </c>
    </row>
    <row r="20" spans="1:21" ht="15.6" customHeight="1">
      <c r="A20" s="263">
        <v>15</v>
      </c>
      <c r="B20" s="264" t="s">
        <v>77</v>
      </c>
      <c r="C20" s="265">
        <v>1</v>
      </c>
      <c r="D20" s="266">
        <v>9013.3994329183952</v>
      </c>
      <c r="E20" s="267">
        <v>9013.3994329183952</v>
      </c>
      <c r="F20" s="267">
        <v>553.79999999999995</v>
      </c>
      <c r="G20" s="267">
        <v>553.79999999999995</v>
      </c>
      <c r="H20" s="268">
        <v>9567</v>
      </c>
      <c r="I20" s="269">
        <v>9567</v>
      </c>
      <c r="J20" s="269">
        <v>0</v>
      </c>
      <c r="K20" s="270">
        <v>9567</v>
      </c>
      <c r="L20" s="268">
        <v>19134</v>
      </c>
      <c r="M20" s="266">
        <v>0</v>
      </c>
      <c r="N20" s="271">
        <v>19134</v>
      </c>
      <c r="O20" s="272">
        <v>15944</v>
      </c>
      <c r="P20" s="269">
        <v>3190</v>
      </c>
      <c r="Q20" s="273">
        <v>3190</v>
      </c>
      <c r="R20" s="318">
        <v>-211.43648141412922</v>
      </c>
      <c r="S20" s="318">
        <v>2978.563518585871</v>
      </c>
      <c r="T20" s="318">
        <v>211.43648141412905</v>
      </c>
      <c r="U20" s="271">
        <v>19134</v>
      </c>
    </row>
    <row r="21" spans="1:21" ht="15.6" customHeight="1">
      <c r="A21" s="243">
        <v>16</v>
      </c>
      <c r="B21" s="244" t="s">
        <v>78</v>
      </c>
      <c r="C21" s="245">
        <v>8</v>
      </c>
      <c r="D21" s="246">
        <v>7635.0323850574714</v>
      </c>
      <c r="E21" s="247">
        <v>61080.259080459771</v>
      </c>
      <c r="F21" s="247">
        <v>686.73</v>
      </c>
      <c r="G21" s="247">
        <v>5493.84</v>
      </c>
      <c r="H21" s="248">
        <v>66574</v>
      </c>
      <c r="I21" s="249">
        <v>-24965</v>
      </c>
      <c r="J21" s="249">
        <v>0</v>
      </c>
      <c r="K21" s="250">
        <v>-24965</v>
      </c>
      <c r="L21" s="248">
        <v>41609</v>
      </c>
      <c r="M21" s="246">
        <v>0</v>
      </c>
      <c r="N21" s="251">
        <v>41609</v>
      </c>
      <c r="O21" s="249">
        <v>42302</v>
      </c>
      <c r="P21" s="249">
        <v>-693</v>
      </c>
      <c r="Q21" s="251">
        <v>-693</v>
      </c>
      <c r="R21" s="252">
        <v>45.932752858931522</v>
      </c>
      <c r="S21" s="252">
        <v>-647.06724714106849</v>
      </c>
      <c r="T21" s="252">
        <v>-45.932752858931508</v>
      </c>
      <c r="U21" s="253">
        <v>41609</v>
      </c>
    </row>
    <row r="22" spans="1:21" ht="15.6" customHeight="1">
      <c r="A22" s="254">
        <v>17</v>
      </c>
      <c r="B22" s="255" t="s">
        <v>79</v>
      </c>
      <c r="C22" s="256">
        <v>20</v>
      </c>
      <c r="D22" s="257">
        <v>8052.6712737920934</v>
      </c>
      <c r="E22" s="258">
        <v>161053.42547584185</v>
      </c>
      <c r="F22" s="258">
        <v>801.47762416806802</v>
      </c>
      <c r="G22" s="258">
        <v>16029.55248336136</v>
      </c>
      <c r="H22" s="259">
        <v>177083</v>
      </c>
      <c r="I22" s="260">
        <v>88541</v>
      </c>
      <c r="J22" s="260">
        <v>-17708</v>
      </c>
      <c r="K22" s="261">
        <v>70833</v>
      </c>
      <c r="L22" s="259">
        <v>247916</v>
      </c>
      <c r="M22" s="257">
        <v>0</v>
      </c>
      <c r="N22" s="262">
        <v>247916</v>
      </c>
      <c r="O22" s="260">
        <v>215451</v>
      </c>
      <c r="P22" s="260">
        <v>32465</v>
      </c>
      <c r="Q22" s="262">
        <v>32465</v>
      </c>
      <c r="R22" s="262">
        <v>-2151.8135953321962</v>
      </c>
      <c r="S22" s="262">
        <v>30313.186404667802</v>
      </c>
      <c r="T22" s="262">
        <v>2151.813595332198</v>
      </c>
      <c r="U22" s="262">
        <v>247916</v>
      </c>
    </row>
    <row r="23" spans="1:21" ht="15.6" customHeight="1">
      <c r="A23" s="254">
        <v>18</v>
      </c>
      <c r="B23" s="255" t="s">
        <v>80</v>
      </c>
      <c r="C23" s="256">
        <v>1</v>
      </c>
      <c r="D23" s="257">
        <v>8853.5506194690261</v>
      </c>
      <c r="E23" s="258">
        <v>8853.5506194690261</v>
      </c>
      <c r="F23" s="258">
        <v>845.94999999999993</v>
      </c>
      <c r="G23" s="258">
        <v>845.94999999999993</v>
      </c>
      <c r="H23" s="259">
        <v>9700</v>
      </c>
      <c r="I23" s="260">
        <v>0</v>
      </c>
      <c r="J23" s="260">
        <v>0</v>
      </c>
      <c r="K23" s="261">
        <v>0</v>
      </c>
      <c r="L23" s="259">
        <v>9700</v>
      </c>
      <c r="M23" s="257">
        <v>0</v>
      </c>
      <c r="N23" s="262">
        <v>9700</v>
      </c>
      <c r="O23" s="260">
        <v>8891</v>
      </c>
      <c r="P23" s="260">
        <v>809</v>
      </c>
      <c r="Q23" s="262">
        <v>809</v>
      </c>
      <c r="R23" s="262">
        <v>-53.621352183081676</v>
      </c>
      <c r="S23" s="262">
        <v>755.37864781691837</v>
      </c>
      <c r="T23" s="262">
        <v>53.621352183081626</v>
      </c>
      <c r="U23" s="262">
        <v>9700</v>
      </c>
    </row>
    <row r="24" spans="1:21" ht="15.6" customHeight="1">
      <c r="A24" s="254">
        <v>19</v>
      </c>
      <c r="B24" s="255" t="s">
        <v>81</v>
      </c>
      <c r="C24" s="256">
        <v>1</v>
      </c>
      <c r="D24" s="257">
        <v>8406.460456852792</v>
      </c>
      <c r="E24" s="258">
        <v>8406.460456852792</v>
      </c>
      <c r="F24" s="258">
        <v>905.43</v>
      </c>
      <c r="G24" s="258">
        <v>905.43</v>
      </c>
      <c r="H24" s="259">
        <v>9312</v>
      </c>
      <c r="I24" s="260">
        <v>-9312</v>
      </c>
      <c r="J24" s="260">
        <v>0</v>
      </c>
      <c r="K24" s="261">
        <v>-9312</v>
      </c>
      <c r="L24" s="259">
        <v>0</v>
      </c>
      <c r="M24" s="257">
        <v>0</v>
      </c>
      <c r="N24" s="262">
        <v>0</v>
      </c>
      <c r="O24" s="260">
        <v>1552</v>
      </c>
      <c r="P24" s="260">
        <v>-1552</v>
      </c>
      <c r="Q24" s="262">
        <v>-1552</v>
      </c>
      <c r="R24" s="262">
        <v>102.86815647483654</v>
      </c>
      <c r="S24" s="262">
        <v>-1449.1318435251635</v>
      </c>
      <c r="T24" s="262">
        <v>-102.8681564748365</v>
      </c>
      <c r="U24" s="262">
        <v>0</v>
      </c>
    </row>
    <row r="25" spans="1:21" ht="15.6" customHeight="1">
      <c r="A25" s="263">
        <v>20</v>
      </c>
      <c r="B25" s="264" t="s">
        <v>82</v>
      </c>
      <c r="C25" s="265">
        <v>4</v>
      </c>
      <c r="D25" s="266">
        <v>8196.5593246930421</v>
      </c>
      <c r="E25" s="267">
        <v>32786.237298772168</v>
      </c>
      <c r="F25" s="267">
        <v>586.16999999999996</v>
      </c>
      <c r="G25" s="267">
        <v>2344.6799999999998</v>
      </c>
      <c r="H25" s="268">
        <v>35131</v>
      </c>
      <c r="I25" s="269">
        <v>-17565</v>
      </c>
      <c r="J25" s="269">
        <v>0</v>
      </c>
      <c r="K25" s="270">
        <v>-17565</v>
      </c>
      <c r="L25" s="268">
        <v>17566</v>
      </c>
      <c r="M25" s="266">
        <v>0</v>
      </c>
      <c r="N25" s="271">
        <v>17566</v>
      </c>
      <c r="O25" s="272">
        <v>19031</v>
      </c>
      <c r="P25" s="269">
        <v>-1465</v>
      </c>
      <c r="Q25" s="273">
        <v>-1465</v>
      </c>
      <c r="R25" s="318">
        <v>97.101706981723936</v>
      </c>
      <c r="S25" s="318">
        <v>-1367.898293018276</v>
      </c>
      <c r="T25" s="318">
        <v>-97.101706981723964</v>
      </c>
      <c r="U25" s="271">
        <v>17566</v>
      </c>
    </row>
    <row r="26" spans="1:21" ht="15.6" customHeight="1">
      <c r="A26" s="243">
        <v>21</v>
      </c>
      <c r="B26" s="244" t="s">
        <v>83</v>
      </c>
      <c r="C26" s="245">
        <v>0</v>
      </c>
      <c r="D26" s="246">
        <v>8671.6751377410474</v>
      </c>
      <c r="E26" s="247">
        <v>0</v>
      </c>
      <c r="F26" s="247">
        <v>610.35</v>
      </c>
      <c r="G26" s="247">
        <v>0</v>
      </c>
      <c r="H26" s="248">
        <v>0</v>
      </c>
      <c r="I26" s="249">
        <v>9282</v>
      </c>
      <c r="J26" s="249">
        <v>0</v>
      </c>
      <c r="K26" s="250">
        <v>9282</v>
      </c>
      <c r="L26" s="248">
        <v>9282</v>
      </c>
      <c r="M26" s="246">
        <v>0</v>
      </c>
      <c r="N26" s="251">
        <v>9282</v>
      </c>
      <c r="O26" s="249">
        <v>6961</v>
      </c>
      <c r="P26" s="249">
        <v>2321</v>
      </c>
      <c r="Q26" s="251">
        <v>2321</v>
      </c>
      <c r="R26" s="252">
        <v>-153.83826751165955</v>
      </c>
      <c r="S26" s="252">
        <v>2167.1617324883405</v>
      </c>
      <c r="T26" s="252">
        <v>153.83826751165952</v>
      </c>
      <c r="U26" s="253">
        <v>9282</v>
      </c>
    </row>
    <row r="27" spans="1:21" ht="15.6" customHeight="1">
      <c r="A27" s="254">
        <v>22</v>
      </c>
      <c r="B27" s="255" t="s">
        <v>84</v>
      </c>
      <c r="C27" s="256">
        <v>0</v>
      </c>
      <c r="D27" s="257">
        <v>8816.9895503421303</v>
      </c>
      <c r="E27" s="258">
        <v>0</v>
      </c>
      <c r="F27" s="258">
        <v>496.36</v>
      </c>
      <c r="G27" s="258">
        <v>0</v>
      </c>
      <c r="H27" s="259">
        <v>0</v>
      </c>
      <c r="I27" s="260">
        <v>9313</v>
      </c>
      <c r="J27" s="260">
        <v>0</v>
      </c>
      <c r="K27" s="261">
        <v>9313</v>
      </c>
      <c r="L27" s="259">
        <v>9313</v>
      </c>
      <c r="M27" s="257">
        <v>0</v>
      </c>
      <c r="N27" s="262">
        <v>9313</v>
      </c>
      <c r="O27" s="260">
        <v>6984</v>
      </c>
      <c r="P27" s="260">
        <v>2329</v>
      </c>
      <c r="Q27" s="262">
        <v>2329</v>
      </c>
      <c r="R27" s="262">
        <v>-154.36851574091128</v>
      </c>
      <c r="S27" s="262">
        <v>2174.6314842590887</v>
      </c>
      <c r="T27" s="262">
        <v>154.36851574091133</v>
      </c>
      <c r="U27" s="262">
        <v>9313</v>
      </c>
    </row>
    <row r="28" spans="1:21" ht="15.6" customHeight="1">
      <c r="A28" s="254">
        <v>23</v>
      </c>
      <c r="B28" s="255" t="s">
        <v>85</v>
      </c>
      <c r="C28" s="256">
        <v>7</v>
      </c>
      <c r="D28" s="257">
        <v>8485.3913670694856</v>
      </c>
      <c r="E28" s="258">
        <v>59397.739569486395</v>
      </c>
      <c r="F28" s="258">
        <v>688.58</v>
      </c>
      <c r="G28" s="258">
        <v>4820.0600000000004</v>
      </c>
      <c r="H28" s="259">
        <v>64218</v>
      </c>
      <c r="I28" s="260">
        <v>-18348</v>
      </c>
      <c r="J28" s="260">
        <v>4587</v>
      </c>
      <c r="K28" s="261">
        <v>-13761</v>
      </c>
      <c r="L28" s="259">
        <v>50457</v>
      </c>
      <c r="M28" s="257">
        <v>0</v>
      </c>
      <c r="N28" s="262">
        <v>50457</v>
      </c>
      <c r="O28" s="260">
        <v>48546</v>
      </c>
      <c r="P28" s="260">
        <v>1911</v>
      </c>
      <c r="Q28" s="262">
        <v>1911</v>
      </c>
      <c r="R28" s="262">
        <v>-126.66304576250813</v>
      </c>
      <c r="S28" s="262">
        <v>1784.3369542374919</v>
      </c>
      <c r="T28" s="262">
        <v>126.66304576250809</v>
      </c>
      <c r="U28" s="262">
        <v>50457</v>
      </c>
    </row>
    <row r="29" spans="1:21" ht="15.6" customHeight="1">
      <c r="A29" s="254">
        <v>24</v>
      </c>
      <c r="B29" s="255" t="s">
        <v>86</v>
      </c>
      <c r="C29" s="256">
        <v>1</v>
      </c>
      <c r="D29" s="257">
        <v>8056.2864111204726</v>
      </c>
      <c r="E29" s="258">
        <v>8056.2864111204726</v>
      </c>
      <c r="F29" s="258">
        <v>854.24999999999989</v>
      </c>
      <c r="G29" s="258">
        <v>854.24999999999989</v>
      </c>
      <c r="H29" s="259">
        <v>8911</v>
      </c>
      <c r="I29" s="260">
        <v>0</v>
      </c>
      <c r="J29" s="260">
        <v>0</v>
      </c>
      <c r="K29" s="261">
        <v>0</v>
      </c>
      <c r="L29" s="259">
        <v>8911</v>
      </c>
      <c r="M29" s="257">
        <v>0</v>
      </c>
      <c r="N29" s="262">
        <v>8911</v>
      </c>
      <c r="O29" s="260">
        <v>8170</v>
      </c>
      <c r="P29" s="260">
        <v>741</v>
      </c>
      <c r="Q29" s="262">
        <v>741</v>
      </c>
      <c r="R29" s="262">
        <v>-49.114242234441932</v>
      </c>
      <c r="S29" s="262">
        <v>691.88575776555808</v>
      </c>
      <c r="T29" s="262">
        <v>49.114242234441917</v>
      </c>
      <c r="U29" s="262">
        <v>8911</v>
      </c>
    </row>
    <row r="30" spans="1:21" ht="15.6" customHeight="1">
      <c r="A30" s="263">
        <v>25</v>
      </c>
      <c r="B30" s="264" t="s">
        <v>87</v>
      </c>
      <c r="C30" s="265">
        <v>0</v>
      </c>
      <c r="D30" s="266">
        <v>8684.4189655172413</v>
      </c>
      <c r="E30" s="267">
        <v>0</v>
      </c>
      <c r="F30" s="267">
        <v>653.73</v>
      </c>
      <c r="G30" s="267">
        <v>0</v>
      </c>
      <c r="H30" s="268">
        <v>0</v>
      </c>
      <c r="I30" s="269">
        <v>0</v>
      </c>
      <c r="J30" s="269">
        <v>0</v>
      </c>
      <c r="K30" s="270">
        <v>0</v>
      </c>
      <c r="L30" s="268">
        <v>0</v>
      </c>
      <c r="M30" s="266">
        <v>0</v>
      </c>
      <c r="N30" s="271">
        <v>0</v>
      </c>
      <c r="O30" s="272">
        <v>0</v>
      </c>
      <c r="P30" s="269">
        <v>0</v>
      </c>
      <c r="Q30" s="273">
        <v>0</v>
      </c>
      <c r="R30" s="318">
        <v>0</v>
      </c>
      <c r="S30" s="318">
        <v>0</v>
      </c>
      <c r="T30" s="318">
        <v>0</v>
      </c>
      <c r="U30" s="271">
        <v>0</v>
      </c>
    </row>
    <row r="31" spans="1:21" ht="15.6" customHeight="1">
      <c r="A31" s="243">
        <v>26</v>
      </c>
      <c r="B31" s="244" t="s">
        <v>88</v>
      </c>
      <c r="C31" s="245">
        <v>12</v>
      </c>
      <c r="D31" s="246">
        <v>8259.2266932521779</v>
      </c>
      <c r="E31" s="247">
        <v>99110.720319026135</v>
      </c>
      <c r="F31" s="247">
        <v>836.83</v>
      </c>
      <c r="G31" s="247">
        <v>10041.960000000001</v>
      </c>
      <c r="H31" s="248">
        <v>109153</v>
      </c>
      <c r="I31" s="249">
        <v>0</v>
      </c>
      <c r="J31" s="249">
        <v>-4548</v>
      </c>
      <c r="K31" s="250">
        <v>-4548</v>
      </c>
      <c r="L31" s="248">
        <v>104605</v>
      </c>
      <c r="M31" s="246">
        <v>0</v>
      </c>
      <c r="N31" s="251">
        <v>104605</v>
      </c>
      <c r="O31" s="249">
        <v>96645</v>
      </c>
      <c r="P31" s="249">
        <v>7960</v>
      </c>
      <c r="Q31" s="251">
        <v>7960</v>
      </c>
      <c r="R31" s="252">
        <v>-527.59698810547604</v>
      </c>
      <c r="S31" s="252">
        <v>7432.4030118945238</v>
      </c>
      <c r="T31" s="252">
        <v>527.59698810547616</v>
      </c>
      <c r="U31" s="253">
        <v>104605</v>
      </c>
    </row>
    <row r="32" spans="1:21" ht="15.6" customHeight="1">
      <c r="A32" s="254">
        <v>27</v>
      </c>
      <c r="B32" s="255" t="s">
        <v>89</v>
      </c>
      <c r="C32" s="256">
        <v>2</v>
      </c>
      <c r="D32" s="257">
        <v>8998.2459899659552</v>
      </c>
      <c r="E32" s="258">
        <v>17996.49197993191</v>
      </c>
      <c r="F32" s="258">
        <v>693.06</v>
      </c>
      <c r="G32" s="258">
        <v>1386.12</v>
      </c>
      <c r="H32" s="259">
        <v>19383</v>
      </c>
      <c r="I32" s="260">
        <v>-9691</v>
      </c>
      <c r="J32" s="260">
        <v>0</v>
      </c>
      <c r="K32" s="261">
        <v>-9691</v>
      </c>
      <c r="L32" s="259">
        <v>9692</v>
      </c>
      <c r="M32" s="257">
        <v>0</v>
      </c>
      <c r="N32" s="262">
        <v>9692</v>
      </c>
      <c r="O32" s="260">
        <v>10499</v>
      </c>
      <c r="P32" s="260">
        <v>-807</v>
      </c>
      <c r="Q32" s="262">
        <v>-807</v>
      </c>
      <c r="R32" s="262">
        <v>53.488790125768745</v>
      </c>
      <c r="S32" s="262">
        <v>-753.51120987423121</v>
      </c>
      <c r="T32" s="262">
        <v>-53.488790125768787</v>
      </c>
      <c r="U32" s="262">
        <v>9692</v>
      </c>
    </row>
    <row r="33" spans="1:21" ht="15.6" customHeight="1">
      <c r="A33" s="254">
        <v>28</v>
      </c>
      <c r="B33" s="255" t="s">
        <v>90</v>
      </c>
      <c r="C33" s="256">
        <v>6</v>
      </c>
      <c r="D33" s="257">
        <v>7553.8304156620688</v>
      </c>
      <c r="E33" s="258">
        <v>45322.982493972413</v>
      </c>
      <c r="F33" s="258">
        <v>694.4</v>
      </c>
      <c r="G33" s="258">
        <v>4166.3999999999996</v>
      </c>
      <c r="H33" s="259">
        <v>49489</v>
      </c>
      <c r="I33" s="260">
        <v>24745</v>
      </c>
      <c r="J33" s="260">
        <v>-4124</v>
      </c>
      <c r="K33" s="261">
        <v>20621</v>
      </c>
      <c r="L33" s="259">
        <v>70110</v>
      </c>
      <c r="M33" s="257">
        <v>0</v>
      </c>
      <c r="N33" s="262">
        <v>70110</v>
      </c>
      <c r="O33" s="260">
        <v>60830</v>
      </c>
      <c r="P33" s="260">
        <v>9280</v>
      </c>
      <c r="Q33" s="262">
        <v>9280</v>
      </c>
      <c r="R33" s="262">
        <v>-615.0879459320123</v>
      </c>
      <c r="S33" s="262">
        <v>8664.9120540679869</v>
      </c>
      <c r="T33" s="262">
        <v>615.0879459320131</v>
      </c>
      <c r="U33" s="262">
        <v>70110</v>
      </c>
    </row>
    <row r="34" spans="1:21" ht="15.6" customHeight="1">
      <c r="A34" s="254">
        <v>29</v>
      </c>
      <c r="B34" s="255" t="s">
        <v>91</v>
      </c>
      <c r="C34" s="256">
        <v>2</v>
      </c>
      <c r="D34" s="257">
        <v>7640.2810717607499</v>
      </c>
      <c r="E34" s="258">
        <v>15280.5621435215</v>
      </c>
      <c r="F34" s="258">
        <v>754.94999999999993</v>
      </c>
      <c r="G34" s="258">
        <v>1509.8999999999999</v>
      </c>
      <c r="H34" s="259">
        <v>16790</v>
      </c>
      <c r="I34" s="260">
        <v>25186</v>
      </c>
      <c r="J34" s="260">
        <v>-4198</v>
      </c>
      <c r="K34" s="261">
        <v>20988</v>
      </c>
      <c r="L34" s="259">
        <v>37778</v>
      </c>
      <c r="M34" s="257">
        <v>0</v>
      </c>
      <c r="N34" s="262">
        <v>37778</v>
      </c>
      <c r="O34" s="260">
        <v>31131</v>
      </c>
      <c r="P34" s="260">
        <v>6647</v>
      </c>
      <c r="Q34" s="262">
        <v>6647</v>
      </c>
      <c r="R34" s="262">
        <v>-440.56999747953512</v>
      </c>
      <c r="S34" s="262">
        <v>6206.4300025204648</v>
      </c>
      <c r="T34" s="262">
        <v>440.56999747953523</v>
      </c>
      <c r="U34" s="262">
        <v>37778</v>
      </c>
    </row>
    <row r="35" spans="1:21" ht="15.6" customHeight="1">
      <c r="A35" s="263">
        <v>30</v>
      </c>
      <c r="B35" s="264" t="s">
        <v>92</v>
      </c>
      <c r="C35" s="265">
        <v>0</v>
      </c>
      <c r="D35" s="266">
        <v>9010.8369826224334</v>
      </c>
      <c r="E35" s="267">
        <v>0</v>
      </c>
      <c r="F35" s="267">
        <v>727.17</v>
      </c>
      <c r="G35" s="267">
        <v>0</v>
      </c>
      <c r="H35" s="268">
        <v>0</v>
      </c>
      <c r="I35" s="269">
        <v>0</v>
      </c>
      <c r="J35" s="269">
        <v>0</v>
      </c>
      <c r="K35" s="270">
        <v>0</v>
      </c>
      <c r="L35" s="268">
        <v>0</v>
      </c>
      <c r="M35" s="266">
        <v>0</v>
      </c>
      <c r="N35" s="271">
        <v>0</v>
      </c>
      <c r="O35" s="272">
        <v>0</v>
      </c>
      <c r="P35" s="269">
        <v>0</v>
      </c>
      <c r="Q35" s="273">
        <v>0</v>
      </c>
      <c r="R35" s="318">
        <v>0</v>
      </c>
      <c r="S35" s="318">
        <v>0</v>
      </c>
      <c r="T35" s="318">
        <v>0</v>
      </c>
      <c r="U35" s="271">
        <v>0</v>
      </c>
    </row>
    <row r="36" spans="1:21" ht="15.6" customHeight="1">
      <c r="A36" s="243">
        <v>31</v>
      </c>
      <c r="B36" s="244" t="s">
        <v>93</v>
      </c>
      <c r="C36" s="245">
        <v>1</v>
      </c>
      <c r="D36" s="246">
        <v>8486.8479291386684</v>
      </c>
      <c r="E36" s="247">
        <v>8486.8479291386684</v>
      </c>
      <c r="F36" s="247">
        <v>620.83000000000004</v>
      </c>
      <c r="G36" s="247">
        <v>620.83000000000004</v>
      </c>
      <c r="H36" s="248">
        <v>9108</v>
      </c>
      <c r="I36" s="249">
        <v>0</v>
      </c>
      <c r="J36" s="249">
        <v>-4554</v>
      </c>
      <c r="K36" s="250">
        <v>-4554</v>
      </c>
      <c r="L36" s="248">
        <v>4554</v>
      </c>
      <c r="M36" s="246">
        <v>0</v>
      </c>
      <c r="N36" s="251">
        <v>4554</v>
      </c>
      <c r="O36" s="249">
        <v>4934</v>
      </c>
      <c r="P36" s="249">
        <v>-380</v>
      </c>
      <c r="Q36" s="251">
        <v>-380</v>
      </c>
      <c r="R36" s="252">
        <v>25.186790889457402</v>
      </c>
      <c r="S36" s="252">
        <v>-354.81320911054257</v>
      </c>
      <c r="T36" s="252">
        <v>-25.186790889457427</v>
      </c>
      <c r="U36" s="253">
        <v>4554</v>
      </c>
    </row>
    <row r="37" spans="1:21" ht="15.6" customHeight="1">
      <c r="A37" s="254">
        <v>32</v>
      </c>
      <c r="B37" s="255" t="s">
        <v>94</v>
      </c>
      <c r="C37" s="256">
        <v>22</v>
      </c>
      <c r="D37" s="257">
        <v>8153.5069573044266</v>
      </c>
      <c r="E37" s="258">
        <v>179377.1530606974</v>
      </c>
      <c r="F37" s="258">
        <v>559.77</v>
      </c>
      <c r="G37" s="258">
        <v>12314.939999999999</v>
      </c>
      <c r="H37" s="259">
        <v>191692</v>
      </c>
      <c r="I37" s="260">
        <v>52280</v>
      </c>
      <c r="J37" s="260">
        <v>-21783</v>
      </c>
      <c r="K37" s="261">
        <v>30497</v>
      </c>
      <c r="L37" s="259">
        <v>222189</v>
      </c>
      <c r="M37" s="257">
        <v>0</v>
      </c>
      <c r="N37" s="262">
        <v>222189</v>
      </c>
      <c r="O37" s="260">
        <v>198589</v>
      </c>
      <c r="P37" s="260">
        <v>23600</v>
      </c>
      <c r="Q37" s="262">
        <v>23600</v>
      </c>
      <c r="R37" s="262">
        <v>-1564.2322762926176</v>
      </c>
      <c r="S37" s="262">
        <v>22035.767723707384</v>
      </c>
      <c r="T37" s="262">
        <v>1564.232276292616</v>
      </c>
      <c r="U37" s="262">
        <v>222189</v>
      </c>
    </row>
    <row r="38" spans="1:21" ht="15.6" customHeight="1">
      <c r="A38" s="254">
        <v>33</v>
      </c>
      <c r="B38" s="255" t="s">
        <v>95</v>
      </c>
      <c r="C38" s="256">
        <v>0</v>
      </c>
      <c r="D38" s="257">
        <v>9077.4025631768964</v>
      </c>
      <c r="E38" s="258">
        <v>0</v>
      </c>
      <c r="F38" s="258">
        <v>655.31000000000006</v>
      </c>
      <c r="G38" s="258">
        <v>0</v>
      </c>
      <c r="H38" s="259">
        <v>0</v>
      </c>
      <c r="I38" s="260">
        <v>0</v>
      </c>
      <c r="J38" s="260">
        <v>0</v>
      </c>
      <c r="K38" s="261">
        <v>0</v>
      </c>
      <c r="L38" s="259">
        <v>0</v>
      </c>
      <c r="M38" s="257">
        <v>0</v>
      </c>
      <c r="N38" s="262">
        <v>0</v>
      </c>
      <c r="O38" s="260">
        <v>0</v>
      </c>
      <c r="P38" s="260">
        <v>0</v>
      </c>
      <c r="Q38" s="262">
        <v>0</v>
      </c>
      <c r="R38" s="262">
        <v>0</v>
      </c>
      <c r="S38" s="262">
        <v>0</v>
      </c>
      <c r="T38" s="262">
        <v>0</v>
      </c>
      <c r="U38" s="262">
        <v>0</v>
      </c>
    </row>
    <row r="39" spans="1:21" ht="15.6" customHeight="1">
      <c r="A39" s="254">
        <v>34</v>
      </c>
      <c r="B39" s="255" t="s">
        <v>96</v>
      </c>
      <c r="C39" s="256">
        <v>0</v>
      </c>
      <c r="D39" s="257">
        <v>9196.5716383640283</v>
      </c>
      <c r="E39" s="258">
        <v>0</v>
      </c>
      <c r="F39" s="258">
        <v>644.11000000000013</v>
      </c>
      <c r="G39" s="258">
        <v>0</v>
      </c>
      <c r="H39" s="259">
        <v>0</v>
      </c>
      <c r="I39" s="260">
        <v>0</v>
      </c>
      <c r="J39" s="260">
        <v>0</v>
      </c>
      <c r="K39" s="261">
        <v>0</v>
      </c>
      <c r="L39" s="259">
        <v>0</v>
      </c>
      <c r="M39" s="257">
        <v>0</v>
      </c>
      <c r="N39" s="262">
        <v>0</v>
      </c>
      <c r="O39" s="260">
        <v>0</v>
      </c>
      <c r="P39" s="260">
        <v>0</v>
      </c>
      <c r="Q39" s="262">
        <v>0</v>
      </c>
      <c r="R39" s="262">
        <v>0</v>
      </c>
      <c r="S39" s="262">
        <v>0</v>
      </c>
      <c r="T39" s="262">
        <v>0</v>
      </c>
      <c r="U39" s="262">
        <v>0</v>
      </c>
    </row>
    <row r="40" spans="1:21" ht="15.6" customHeight="1">
      <c r="A40" s="263">
        <v>35</v>
      </c>
      <c r="B40" s="264" t="s">
        <v>97</v>
      </c>
      <c r="C40" s="265">
        <v>21</v>
      </c>
      <c r="D40" s="266">
        <v>8633.6817737998372</v>
      </c>
      <c r="E40" s="267">
        <v>181307.31724979659</v>
      </c>
      <c r="F40" s="267">
        <v>537.96</v>
      </c>
      <c r="G40" s="267">
        <v>11297.16</v>
      </c>
      <c r="H40" s="268">
        <v>192604</v>
      </c>
      <c r="I40" s="269">
        <v>36687</v>
      </c>
      <c r="J40" s="269">
        <v>-13757</v>
      </c>
      <c r="K40" s="270">
        <v>22930</v>
      </c>
      <c r="L40" s="268">
        <v>215534</v>
      </c>
      <c r="M40" s="266">
        <v>0</v>
      </c>
      <c r="N40" s="271">
        <v>215534</v>
      </c>
      <c r="O40" s="272">
        <v>193750</v>
      </c>
      <c r="P40" s="269">
        <v>21784</v>
      </c>
      <c r="Q40" s="273">
        <v>21784</v>
      </c>
      <c r="R40" s="318">
        <v>-1443.8659282524739</v>
      </c>
      <c r="S40" s="318">
        <v>20340.134071747525</v>
      </c>
      <c r="T40" s="318">
        <v>1443.865928252475</v>
      </c>
      <c r="U40" s="271">
        <v>215534</v>
      </c>
    </row>
    <row r="41" spans="1:21" ht="15.6" customHeight="1">
      <c r="A41" s="243">
        <v>36</v>
      </c>
      <c r="B41" s="244" t="s">
        <v>98</v>
      </c>
      <c r="C41" s="245">
        <v>2</v>
      </c>
      <c r="D41" s="246">
        <v>8199.1432065326971</v>
      </c>
      <c r="E41" s="247">
        <v>16398.286413065394</v>
      </c>
      <c r="F41" s="247">
        <v>746.0335616438357</v>
      </c>
      <c r="G41" s="247">
        <v>1492.0671232876714</v>
      </c>
      <c r="H41" s="248">
        <v>17890</v>
      </c>
      <c r="I41" s="249">
        <v>-8945</v>
      </c>
      <c r="J41" s="249">
        <v>0</v>
      </c>
      <c r="K41" s="250">
        <v>-8945</v>
      </c>
      <c r="L41" s="248">
        <v>8945</v>
      </c>
      <c r="M41" s="246">
        <v>0</v>
      </c>
      <c r="N41" s="251">
        <v>8945</v>
      </c>
      <c r="O41" s="249">
        <v>9690</v>
      </c>
      <c r="P41" s="249">
        <v>-745</v>
      </c>
      <c r="Q41" s="251">
        <v>-745</v>
      </c>
      <c r="R41" s="252">
        <v>49.379366349067801</v>
      </c>
      <c r="S41" s="252">
        <v>-695.62063365093218</v>
      </c>
      <c r="T41" s="252">
        <v>-49.379366349067823</v>
      </c>
      <c r="U41" s="253">
        <v>8945</v>
      </c>
    </row>
    <row r="42" spans="1:21" ht="15.6" customHeight="1">
      <c r="A42" s="254">
        <v>37</v>
      </c>
      <c r="B42" s="255" t="s">
        <v>99</v>
      </c>
      <c r="C42" s="256">
        <v>4</v>
      </c>
      <c r="D42" s="257">
        <v>8677.605304419918</v>
      </c>
      <c r="E42" s="258">
        <v>34710.421217679672</v>
      </c>
      <c r="F42" s="258">
        <v>653.61</v>
      </c>
      <c r="G42" s="258">
        <v>2614.44</v>
      </c>
      <c r="H42" s="259">
        <v>37325</v>
      </c>
      <c r="I42" s="260">
        <v>37325</v>
      </c>
      <c r="J42" s="260">
        <v>-4666</v>
      </c>
      <c r="K42" s="261">
        <v>32659</v>
      </c>
      <c r="L42" s="259">
        <v>69984</v>
      </c>
      <c r="M42" s="257">
        <v>0</v>
      </c>
      <c r="N42" s="262">
        <v>69984</v>
      </c>
      <c r="O42" s="260">
        <v>58708</v>
      </c>
      <c r="P42" s="260">
        <v>11276</v>
      </c>
      <c r="Q42" s="262">
        <v>11276</v>
      </c>
      <c r="R42" s="262">
        <v>-747.38487913032009</v>
      </c>
      <c r="S42" s="262">
        <v>10528.615120869679</v>
      </c>
      <c r="T42" s="262">
        <v>747.38487913032077</v>
      </c>
      <c r="U42" s="262">
        <v>69984</v>
      </c>
    </row>
    <row r="43" spans="1:21" ht="15.6" customHeight="1">
      <c r="A43" s="254">
        <v>38</v>
      </c>
      <c r="B43" s="255" t="s">
        <v>100</v>
      </c>
      <c r="C43" s="256">
        <v>2</v>
      </c>
      <c r="D43" s="257">
        <v>8356.2130066700884</v>
      </c>
      <c r="E43" s="258">
        <v>16712.426013340177</v>
      </c>
      <c r="F43" s="258">
        <v>829.92000000000007</v>
      </c>
      <c r="G43" s="258">
        <v>1659.8400000000001</v>
      </c>
      <c r="H43" s="259">
        <v>18372</v>
      </c>
      <c r="I43" s="260">
        <v>-9186</v>
      </c>
      <c r="J43" s="260">
        <v>0</v>
      </c>
      <c r="K43" s="261">
        <v>-9186</v>
      </c>
      <c r="L43" s="259">
        <v>9186</v>
      </c>
      <c r="M43" s="257">
        <v>0</v>
      </c>
      <c r="N43" s="262">
        <v>9186</v>
      </c>
      <c r="O43" s="260">
        <v>9952</v>
      </c>
      <c r="P43" s="260">
        <v>-766</v>
      </c>
      <c r="Q43" s="262">
        <v>-766</v>
      </c>
      <c r="R43" s="262">
        <v>50.771267950853598</v>
      </c>
      <c r="S43" s="262">
        <v>-715.2287320491464</v>
      </c>
      <c r="T43" s="262">
        <v>-50.771267950853598</v>
      </c>
      <c r="U43" s="262">
        <v>9186</v>
      </c>
    </row>
    <row r="44" spans="1:21" ht="15.6" customHeight="1">
      <c r="A44" s="254">
        <v>39</v>
      </c>
      <c r="B44" s="255" t="s">
        <v>101</v>
      </c>
      <c r="C44" s="256">
        <v>2</v>
      </c>
      <c r="D44" s="257">
        <v>8683.4096279761907</v>
      </c>
      <c r="E44" s="258">
        <v>17366.819255952381</v>
      </c>
      <c r="F44" s="258">
        <v>779.65573042776396</v>
      </c>
      <c r="G44" s="258">
        <v>1559.3114608555279</v>
      </c>
      <c r="H44" s="259">
        <v>18926</v>
      </c>
      <c r="I44" s="260">
        <v>9463</v>
      </c>
      <c r="J44" s="260">
        <v>-4732</v>
      </c>
      <c r="K44" s="261">
        <v>4731</v>
      </c>
      <c r="L44" s="259">
        <v>23657</v>
      </c>
      <c r="M44" s="257">
        <v>0</v>
      </c>
      <c r="N44" s="262">
        <v>23657</v>
      </c>
      <c r="O44" s="260">
        <v>20896</v>
      </c>
      <c r="P44" s="260">
        <v>2761</v>
      </c>
      <c r="Q44" s="262">
        <v>2761</v>
      </c>
      <c r="R44" s="262">
        <v>-183.00192012050493</v>
      </c>
      <c r="S44" s="262">
        <v>2577.998079879495</v>
      </c>
      <c r="T44" s="262">
        <v>183.00192012050502</v>
      </c>
      <c r="U44" s="262">
        <v>23657</v>
      </c>
    </row>
    <row r="45" spans="1:21" ht="15.6" customHeight="1">
      <c r="A45" s="263">
        <v>40</v>
      </c>
      <c r="B45" s="264" t="s">
        <v>102</v>
      </c>
      <c r="C45" s="265">
        <v>13</v>
      </c>
      <c r="D45" s="266">
        <v>8508.4844980558501</v>
      </c>
      <c r="E45" s="267">
        <v>110610.29847472605</v>
      </c>
      <c r="F45" s="267">
        <v>700.2700000000001</v>
      </c>
      <c r="G45" s="267">
        <v>9103.510000000002</v>
      </c>
      <c r="H45" s="268">
        <v>119714</v>
      </c>
      <c r="I45" s="269">
        <v>-55253</v>
      </c>
      <c r="J45" s="269">
        <v>-4604</v>
      </c>
      <c r="K45" s="270">
        <v>-59857</v>
      </c>
      <c r="L45" s="268">
        <v>59857</v>
      </c>
      <c r="M45" s="266">
        <v>0</v>
      </c>
      <c r="N45" s="271">
        <v>59857</v>
      </c>
      <c r="O45" s="272">
        <v>64844</v>
      </c>
      <c r="P45" s="269">
        <v>-4987</v>
      </c>
      <c r="Q45" s="273">
        <v>-4987</v>
      </c>
      <c r="R45" s="318">
        <v>330.54348990980014</v>
      </c>
      <c r="S45" s="318">
        <v>-4656.4565100902</v>
      </c>
      <c r="T45" s="318">
        <v>-330.54348990979997</v>
      </c>
      <c r="U45" s="271">
        <v>59857</v>
      </c>
    </row>
    <row r="46" spans="1:21" ht="15.6" customHeight="1">
      <c r="A46" s="243">
        <v>41</v>
      </c>
      <c r="B46" s="244" t="s">
        <v>103</v>
      </c>
      <c r="C46" s="245">
        <v>2</v>
      </c>
      <c r="D46" s="246">
        <v>8424.8298186889806</v>
      </c>
      <c r="E46" s="247">
        <v>16849.659637377961</v>
      </c>
      <c r="F46" s="247">
        <v>886.22</v>
      </c>
      <c r="G46" s="247">
        <v>1772.44</v>
      </c>
      <c r="H46" s="248">
        <v>18622</v>
      </c>
      <c r="I46" s="249">
        <v>-18622</v>
      </c>
      <c r="J46" s="249">
        <v>0</v>
      </c>
      <c r="K46" s="250">
        <v>-18622</v>
      </c>
      <c r="L46" s="248">
        <v>0</v>
      </c>
      <c r="M46" s="246">
        <v>0</v>
      </c>
      <c r="N46" s="251">
        <v>0</v>
      </c>
      <c r="O46" s="249">
        <v>3104</v>
      </c>
      <c r="P46" s="249">
        <v>-3104</v>
      </c>
      <c r="Q46" s="251">
        <v>-3104</v>
      </c>
      <c r="R46" s="252">
        <v>205.73631294967308</v>
      </c>
      <c r="S46" s="252">
        <v>-2898.263687050327</v>
      </c>
      <c r="T46" s="252">
        <v>-205.73631294967299</v>
      </c>
      <c r="U46" s="253">
        <v>0</v>
      </c>
    </row>
    <row r="47" spans="1:21" ht="15.6" customHeight="1">
      <c r="A47" s="254">
        <v>42</v>
      </c>
      <c r="B47" s="255" t="s">
        <v>104</v>
      </c>
      <c r="C47" s="256">
        <v>2</v>
      </c>
      <c r="D47" s="257">
        <v>8756.2918137414526</v>
      </c>
      <c r="E47" s="258">
        <v>17512.583627482905</v>
      </c>
      <c r="F47" s="258">
        <v>534.28</v>
      </c>
      <c r="G47" s="258">
        <v>1068.56</v>
      </c>
      <c r="H47" s="259">
        <v>18581</v>
      </c>
      <c r="I47" s="260">
        <v>-9291</v>
      </c>
      <c r="J47" s="260">
        <v>0</v>
      </c>
      <c r="K47" s="261">
        <v>-9291</v>
      </c>
      <c r="L47" s="259">
        <v>9290</v>
      </c>
      <c r="M47" s="257">
        <v>0</v>
      </c>
      <c r="N47" s="262">
        <v>9290</v>
      </c>
      <c r="O47" s="260">
        <v>10064</v>
      </c>
      <c r="P47" s="260">
        <v>-774</v>
      </c>
      <c r="Q47" s="262">
        <v>-774</v>
      </c>
      <c r="R47" s="262">
        <v>51.301516180105338</v>
      </c>
      <c r="S47" s="262">
        <v>-722.6984838198947</v>
      </c>
      <c r="T47" s="262">
        <v>-51.301516180105295</v>
      </c>
      <c r="U47" s="262">
        <v>9290</v>
      </c>
    </row>
    <row r="48" spans="1:21" ht="15.6" customHeight="1">
      <c r="A48" s="254">
        <v>43</v>
      </c>
      <c r="B48" s="255" t="s">
        <v>105</v>
      </c>
      <c r="C48" s="256">
        <v>1</v>
      </c>
      <c r="D48" s="257">
        <v>9242.2512770089816</v>
      </c>
      <c r="E48" s="258">
        <v>9242.2512770089816</v>
      </c>
      <c r="F48" s="258">
        <v>574.6099999999999</v>
      </c>
      <c r="G48" s="258">
        <v>574.6099999999999</v>
      </c>
      <c r="H48" s="259">
        <v>9817</v>
      </c>
      <c r="I48" s="260">
        <v>9817</v>
      </c>
      <c r="J48" s="260">
        <v>-4908</v>
      </c>
      <c r="K48" s="261">
        <v>4909</v>
      </c>
      <c r="L48" s="259">
        <v>14726</v>
      </c>
      <c r="M48" s="257">
        <v>0</v>
      </c>
      <c r="N48" s="262">
        <v>14726</v>
      </c>
      <c r="O48" s="260">
        <v>12680</v>
      </c>
      <c r="P48" s="260">
        <v>2046</v>
      </c>
      <c r="Q48" s="262">
        <v>2046</v>
      </c>
      <c r="R48" s="262">
        <v>-135.61098463113117</v>
      </c>
      <c r="S48" s="262">
        <v>1910.3890153688687</v>
      </c>
      <c r="T48" s="262">
        <v>135.61098463113126</v>
      </c>
      <c r="U48" s="262">
        <v>14726</v>
      </c>
    </row>
    <row r="49" spans="1:21" ht="15.6" customHeight="1">
      <c r="A49" s="254">
        <v>44</v>
      </c>
      <c r="B49" s="255" t="s">
        <v>106</v>
      </c>
      <c r="C49" s="256">
        <v>1</v>
      </c>
      <c r="D49" s="257">
        <v>8426.8103131642347</v>
      </c>
      <c r="E49" s="258">
        <v>8426.8103131642347</v>
      </c>
      <c r="F49" s="258">
        <v>663.16000000000008</v>
      </c>
      <c r="G49" s="258">
        <v>663.16000000000008</v>
      </c>
      <c r="H49" s="259">
        <v>9090</v>
      </c>
      <c r="I49" s="260">
        <v>0</v>
      </c>
      <c r="J49" s="260">
        <v>0</v>
      </c>
      <c r="K49" s="261">
        <v>0</v>
      </c>
      <c r="L49" s="259">
        <v>9090</v>
      </c>
      <c r="M49" s="257">
        <v>0</v>
      </c>
      <c r="N49" s="262">
        <v>9090</v>
      </c>
      <c r="O49" s="260">
        <v>8333</v>
      </c>
      <c r="P49" s="260">
        <v>757</v>
      </c>
      <c r="Q49" s="262">
        <v>757</v>
      </c>
      <c r="R49" s="262">
        <v>-50.174738692945404</v>
      </c>
      <c r="S49" s="262">
        <v>706.82526130705457</v>
      </c>
      <c r="T49" s="262">
        <v>50.174738692945425</v>
      </c>
      <c r="U49" s="262">
        <v>9090</v>
      </c>
    </row>
    <row r="50" spans="1:21" ht="15.6" customHeight="1">
      <c r="A50" s="263">
        <v>45</v>
      </c>
      <c r="B50" s="264" t="s">
        <v>107</v>
      </c>
      <c r="C50" s="265">
        <v>4</v>
      </c>
      <c r="D50" s="266">
        <v>7487.6972304773954</v>
      </c>
      <c r="E50" s="267">
        <v>29950.788921909581</v>
      </c>
      <c r="F50" s="267">
        <v>753.96000000000015</v>
      </c>
      <c r="G50" s="267">
        <v>3015.8400000000006</v>
      </c>
      <c r="H50" s="268">
        <v>32967</v>
      </c>
      <c r="I50" s="269">
        <v>-16483</v>
      </c>
      <c r="J50" s="269">
        <v>0</v>
      </c>
      <c r="K50" s="270">
        <v>-16483</v>
      </c>
      <c r="L50" s="268">
        <v>16484</v>
      </c>
      <c r="M50" s="266">
        <v>0</v>
      </c>
      <c r="N50" s="271">
        <v>16484</v>
      </c>
      <c r="O50" s="272">
        <v>17857</v>
      </c>
      <c r="P50" s="269">
        <v>-1373</v>
      </c>
      <c r="Q50" s="273">
        <v>-1373</v>
      </c>
      <c r="R50" s="318">
        <v>91.00385234532898</v>
      </c>
      <c r="S50" s="318">
        <v>-1281.9961476546709</v>
      </c>
      <c r="T50" s="318">
        <v>-91.003852345329051</v>
      </c>
      <c r="U50" s="271">
        <v>16484</v>
      </c>
    </row>
    <row r="51" spans="1:21" ht="15.6" customHeight="1">
      <c r="A51" s="243">
        <v>46</v>
      </c>
      <c r="B51" s="244" t="s">
        <v>108</v>
      </c>
      <c r="C51" s="245">
        <v>0</v>
      </c>
      <c r="D51" s="246">
        <v>10304.659251336898</v>
      </c>
      <c r="E51" s="247">
        <v>0</v>
      </c>
      <c r="F51" s="247">
        <v>728.06</v>
      </c>
      <c r="G51" s="247">
        <v>0</v>
      </c>
      <c r="H51" s="248">
        <v>0</v>
      </c>
      <c r="I51" s="249">
        <v>0</v>
      </c>
      <c r="J51" s="249">
        <v>0</v>
      </c>
      <c r="K51" s="250">
        <v>0</v>
      </c>
      <c r="L51" s="248">
        <v>0</v>
      </c>
      <c r="M51" s="246">
        <v>0</v>
      </c>
      <c r="N51" s="251">
        <v>0</v>
      </c>
      <c r="O51" s="249">
        <v>0</v>
      </c>
      <c r="P51" s="249">
        <v>0</v>
      </c>
      <c r="Q51" s="251">
        <v>0</v>
      </c>
      <c r="R51" s="252">
        <v>0</v>
      </c>
      <c r="S51" s="252">
        <v>0</v>
      </c>
      <c r="T51" s="252">
        <v>0</v>
      </c>
      <c r="U51" s="253">
        <v>0</v>
      </c>
    </row>
    <row r="52" spans="1:21" ht="15.6" customHeight="1">
      <c r="A52" s="254">
        <v>47</v>
      </c>
      <c r="B52" s="255" t="s">
        <v>109</v>
      </c>
      <c r="C52" s="256">
        <v>2</v>
      </c>
      <c r="D52" s="257">
        <v>8372.4170119956379</v>
      </c>
      <c r="E52" s="258">
        <v>16744.834023991276</v>
      </c>
      <c r="F52" s="258">
        <v>910.76</v>
      </c>
      <c r="G52" s="258">
        <v>1821.52</v>
      </c>
      <c r="H52" s="259">
        <v>18566</v>
      </c>
      <c r="I52" s="260">
        <v>-18566</v>
      </c>
      <c r="J52" s="260">
        <v>0</v>
      </c>
      <c r="K52" s="261">
        <v>-18566</v>
      </c>
      <c r="L52" s="259">
        <v>0</v>
      </c>
      <c r="M52" s="257">
        <v>0</v>
      </c>
      <c r="N52" s="262">
        <v>0</v>
      </c>
      <c r="O52" s="260">
        <v>3094</v>
      </c>
      <c r="P52" s="260">
        <v>-3094</v>
      </c>
      <c r="Q52" s="262">
        <v>-3094</v>
      </c>
      <c r="R52" s="262">
        <v>205.07350266310843</v>
      </c>
      <c r="S52" s="262">
        <v>-2888.9264973368918</v>
      </c>
      <c r="T52" s="262">
        <v>-205.07350266310823</v>
      </c>
      <c r="U52" s="262">
        <v>0</v>
      </c>
    </row>
    <row r="53" spans="1:21" ht="15.6" customHeight="1">
      <c r="A53" s="254">
        <v>48</v>
      </c>
      <c r="B53" s="255" t="s">
        <v>110</v>
      </c>
      <c r="C53" s="256">
        <v>2</v>
      </c>
      <c r="D53" s="257">
        <v>8468.4880165574323</v>
      </c>
      <c r="E53" s="258">
        <v>16936.976033114865</v>
      </c>
      <c r="F53" s="258">
        <v>871.07</v>
      </c>
      <c r="G53" s="258">
        <v>1742.14</v>
      </c>
      <c r="H53" s="259">
        <v>18679</v>
      </c>
      <c r="I53" s="260">
        <v>28019</v>
      </c>
      <c r="J53" s="260">
        <v>0</v>
      </c>
      <c r="K53" s="261">
        <v>28019</v>
      </c>
      <c r="L53" s="259">
        <v>46698</v>
      </c>
      <c r="M53" s="257">
        <v>0</v>
      </c>
      <c r="N53" s="262">
        <v>46698</v>
      </c>
      <c r="O53" s="260">
        <v>38137</v>
      </c>
      <c r="P53" s="260">
        <v>8561</v>
      </c>
      <c r="Q53" s="262">
        <v>8561</v>
      </c>
      <c r="R53" s="262">
        <v>-567.43188632801264</v>
      </c>
      <c r="S53" s="262">
        <v>7993.5681136719877</v>
      </c>
      <c r="T53" s="262">
        <v>567.4318863280123</v>
      </c>
      <c r="U53" s="262">
        <v>46698</v>
      </c>
    </row>
    <row r="54" spans="1:21" ht="15.6" customHeight="1">
      <c r="A54" s="254">
        <v>49</v>
      </c>
      <c r="B54" s="255" t="s">
        <v>111</v>
      </c>
      <c r="C54" s="256">
        <v>8</v>
      </c>
      <c r="D54" s="257">
        <v>7795.7023006545151</v>
      </c>
      <c r="E54" s="258">
        <v>62365.61840523612</v>
      </c>
      <c r="F54" s="258">
        <v>574.43999999999994</v>
      </c>
      <c r="G54" s="258">
        <v>4595.5199999999995</v>
      </c>
      <c r="H54" s="259">
        <v>66961</v>
      </c>
      <c r="I54" s="260">
        <v>-25110</v>
      </c>
      <c r="J54" s="260">
        <v>-4185</v>
      </c>
      <c r="K54" s="261">
        <v>-29295</v>
      </c>
      <c r="L54" s="259">
        <v>37666</v>
      </c>
      <c r="M54" s="257">
        <v>0</v>
      </c>
      <c r="N54" s="262">
        <v>37666</v>
      </c>
      <c r="O54" s="260">
        <v>39410</v>
      </c>
      <c r="P54" s="260">
        <v>-1744</v>
      </c>
      <c r="Q54" s="262">
        <v>-1744</v>
      </c>
      <c r="R54" s="262">
        <v>115.59411397687818</v>
      </c>
      <c r="S54" s="262">
        <v>-1628.4058860231219</v>
      </c>
      <c r="T54" s="262">
        <v>-115.59411397687813</v>
      </c>
      <c r="U54" s="262">
        <v>37666</v>
      </c>
    </row>
    <row r="55" spans="1:21" ht="15.6" customHeight="1">
      <c r="A55" s="263">
        <v>50</v>
      </c>
      <c r="B55" s="264" t="s">
        <v>112</v>
      </c>
      <c r="C55" s="265">
        <v>11</v>
      </c>
      <c r="D55" s="266">
        <v>8514.3018021377084</v>
      </c>
      <c r="E55" s="267">
        <v>93657.319823514787</v>
      </c>
      <c r="F55" s="267">
        <v>634.46</v>
      </c>
      <c r="G55" s="267">
        <v>6979.06</v>
      </c>
      <c r="H55" s="268">
        <v>100636</v>
      </c>
      <c r="I55" s="269">
        <v>-27446</v>
      </c>
      <c r="J55" s="269">
        <v>0</v>
      </c>
      <c r="K55" s="270">
        <v>-27446</v>
      </c>
      <c r="L55" s="268">
        <v>73190</v>
      </c>
      <c r="M55" s="266">
        <v>0</v>
      </c>
      <c r="N55" s="271">
        <v>73190</v>
      </c>
      <c r="O55" s="272">
        <v>71664</v>
      </c>
      <c r="P55" s="269">
        <v>1526</v>
      </c>
      <c r="Q55" s="273">
        <v>1526</v>
      </c>
      <c r="R55" s="318">
        <v>-101.14484972976841</v>
      </c>
      <c r="S55" s="318">
        <v>1424.8551502702317</v>
      </c>
      <c r="T55" s="318">
        <v>101.14484972976834</v>
      </c>
      <c r="U55" s="271">
        <v>73190</v>
      </c>
    </row>
    <row r="56" spans="1:21" ht="15.6" customHeight="1">
      <c r="A56" s="243">
        <v>51</v>
      </c>
      <c r="B56" s="244" t="s">
        <v>113</v>
      </c>
      <c r="C56" s="245">
        <v>8</v>
      </c>
      <c r="D56" s="246">
        <v>8674.2847217441195</v>
      </c>
      <c r="E56" s="247">
        <v>69394.277773952956</v>
      </c>
      <c r="F56" s="247">
        <v>706.66</v>
      </c>
      <c r="G56" s="247">
        <v>5653.28</v>
      </c>
      <c r="H56" s="248">
        <v>75048</v>
      </c>
      <c r="I56" s="249">
        <v>-9381</v>
      </c>
      <c r="J56" s="249">
        <v>0</v>
      </c>
      <c r="K56" s="250">
        <v>-9381</v>
      </c>
      <c r="L56" s="248">
        <v>65667</v>
      </c>
      <c r="M56" s="246">
        <v>0</v>
      </c>
      <c r="N56" s="251">
        <v>65667</v>
      </c>
      <c r="O56" s="249">
        <v>61759</v>
      </c>
      <c r="P56" s="249">
        <v>3908</v>
      </c>
      <c r="Q56" s="251">
        <v>3908</v>
      </c>
      <c r="R56" s="252">
        <v>-259.02625998947246</v>
      </c>
      <c r="S56" s="252">
        <v>3648.9737400105278</v>
      </c>
      <c r="T56" s="252">
        <v>259.02625998947224</v>
      </c>
      <c r="U56" s="253">
        <v>65667</v>
      </c>
    </row>
    <row r="57" spans="1:21" ht="15.6" customHeight="1">
      <c r="A57" s="254">
        <v>52</v>
      </c>
      <c r="B57" s="255" t="s">
        <v>114</v>
      </c>
      <c r="C57" s="256">
        <v>15</v>
      </c>
      <c r="D57" s="257">
        <v>8770.551567065073</v>
      </c>
      <c r="E57" s="258">
        <v>131558.2735059761</v>
      </c>
      <c r="F57" s="258">
        <v>658.37</v>
      </c>
      <c r="G57" s="258">
        <v>9875.5499999999993</v>
      </c>
      <c r="H57" s="259">
        <v>141434</v>
      </c>
      <c r="I57" s="260">
        <v>94289</v>
      </c>
      <c r="J57" s="260">
        <v>0</v>
      </c>
      <c r="K57" s="261">
        <v>94289</v>
      </c>
      <c r="L57" s="259">
        <v>235723</v>
      </c>
      <c r="M57" s="257">
        <v>0</v>
      </c>
      <c r="N57" s="262">
        <v>235723</v>
      </c>
      <c r="O57" s="260">
        <v>200365</v>
      </c>
      <c r="P57" s="260">
        <v>35358</v>
      </c>
      <c r="Q57" s="262">
        <v>35358</v>
      </c>
      <c r="R57" s="262">
        <v>-2343.5646112353547</v>
      </c>
      <c r="S57" s="262">
        <v>33014.435388764643</v>
      </c>
      <c r="T57" s="262">
        <v>2343.564611235357</v>
      </c>
      <c r="U57" s="262">
        <v>235723</v>
      </c>
    </row>
    <row r="58" spans="1:21" ht="15.6" customHeight="1">
      <c r="A58" s="254">
        <v>53</v>
      </c>
      <c r="B58" s="255" t="s">
        <v>115</v>
      </c>
      <c r="C58" s="256">
        <v>5</v>
      </c>
      <c r="D58" s="257">
        <v>7678.7359754639492</v>
      </c>
      <c r="E58" s="258">
        <v>38393.679877319744</v>
      </c>
      <c r="F58" s="258">
        <v>689.74</v>
      </c>
      <c r="G58" s="258">
        <v>3448.7</v>
      </c>
      <c r="H58" s="259">
        <v>41842</v>
      </c>
      <c r="I58" s="260">
        <v>0</v>
      </c>
      <c r="J58" s="260">
        <v>0</v>
      </c>
      <c r="K58" s="261">
        <v>0</v>
      </c>
      <c r="L58" s="259">
        <v>41842</v>
      </c>
      <c r="M58" s="257">
        <v>0</v>
      </c>
      <c r="N58" s="262">
        <v>41842</v>
      </c>
      <c r="O58" s="260">
        <v>38355</v>
      </c>
      <c r="P58" s="260">
        <v>3487</v>
      </c>
      <c r="Q58" s="262">
        <v>3487</v>
      </c>
      <c r="R58" s="262">
        <v>-231.12194692509988</v>
      </c>
      <c r="S58" s="262">
        <v>3255.8780530749</v>
      </c>
      <c r="T58" s="262">
        <v>231.12194692510002</v>
      </c>
      <c r="U58" s="262">
        <v>41842</v>
      </c>
    </row>
    <row r="59" spans="1:21" ht="15.6" customHeight="1">
      <c r="A59" s="254">
        <v>54</v>
      </c>
      <c r="B59" s="255" t="s">
        <v>116</v>
      </c>
      <c r="C59" s="256">
        <v>0</v>
      </c>
      <c r="D59" s="257">
        <v>10372.722710280374</v>
      </c>
      <c r="E59" s="258">
        <v>0</v>
      </c>
      <c r="F59" s="258">
        <v>951.45</v>
      </c>
      <c r="G59" s="258">
        <v>0</v>
      </c>
      <c r="H59" s="259">
        <v>0</v>
      </c>
      <c r="I59" s="260">
        <v>0</v>
      </c>
      <c r="J59" s="260">
        <v>0</v>
      </c>
      <c r="K59" s="261">
        <v>0</v>
      </c>
      <c r="L59" s="259">
        <v>0</v>
      </c>
      <c r="M59" s="257">
        <v>0</v>
      </c>
      <c r="N59" s="262">
        <v>0</v>
      </c>
      <c r="O59" s="260">
        <v>0</v>
      </c>
      <c r="P59" s="260">
        <v>0</v>
      </c>
      <c r="Q59" s="262">
        <v>0</v>
      </c>
      <c r="R59" s="262">
        <v>0</v>
      </c>
      <c r="S59" s="262">
        <v>0</v>
      </c>
      <c r="T59" s="262">
        <v>0</v>
      </c>
      <c r="U59" s="262">
        <v>0</v>
      </c>
    </row>
    <row r="60" spans="1:21" ht="15.6" customHeight="1">
      <c r="A60" s="263">
        <v>55</v>
      </c>
      <c r="B60" s="264" t="s">
        <v>117</v>
      </c>
      <c r="C60" s="265">
        <v>11</v>
      </c>
      <c r="D60" s="266">
        <v>8111.7315103265255</v>
      </c>
      <c r="E60" s="267">
        <v>89229.046613591781</v>
      </c>
      <c r="F60" s="267">
        <v>795.14</v>
      </c>
      <c r="G60" s="267">
        <v>8746.5399999999991</v>
      </c>
      <c r="H60" s="268">
        <v>97976</v>
      </c>
      <c r="I60" s="269">
        <v>0</v>
      </c>
      <c r="J60" s="269">
        <v>0</v>
      </c>
      <c r="K60" s="270">
        <v>0</v>
      </c>
      <c r="L60" s="268">
        <v>97976</v>
      </c>
      <c r="M60" s="266">
        <v>0</v>
      </c>
      <c r="N60" s="271">
        <v>97976</v>
      </c>
      <c r="O60" s="272">
        <v>89812</v>
      </c>
      <c r="P60" s="269">
        <v>8164</v>
      </c>
      <c r="Q60" s="273">
        <v>8164</v>
      </c>
      <c r="R60" s="318">
        <v>-541.11831795139528</v>
      </c>
      <c r="S60" s="318">
        <v>7622.8816820486045</v>
      </c>
      <c r="T60" s="318">
        <v>541.11831795139551</v>
      </c>
      <c r="U60" s="271">
        <v>97976</v>
      </c>
    </row>
    <row r="61" spans="1:21" ht="15.6" customHeight="1">
      <c r="A61" s="243">
        <v>56</v>
      </c>
      <c r="B61" s="244" t="s">
        <v>118</v>
      </c>
      <c r="C61" s="245">
        <v>1</v>
      </c>
      <c r="D61" s="246">
        <v>9192.9173273369743</v>
      </c>
      <c r="E61" s="247">
        <v>9192.9173273369743</v>
      </c>
      <c r="F61" s="247">
        <v>614.66000000000008</v>
      </c>
      <c r="G61" s="247">
        <v>614.66000000000008</v>
      </c>
      <c r="H61" s="248">
        <v>9808</v>
      </c>
      <c r="I61" s="249">
        <v>-9808</v>
      </c>
      <c r="J61" s="249">
        <v>0</v>
      </c>
      <c r="K61" s="250">
        <v>-9808</v>
      </c>
      <c r="L61" s="248">
        <v>0</v>
      </c>
      <c r="M61" s="246">
        <v>0</v>
      </c>
      <c r="N61" s="251">
        <v>0</v>
      </c>
      <c r="O61" s="249">
        <v>1634</v>
      </c>
      <c r="P61" s="249">
        <v>-1634</v>
      </c>
      <c r="Q61" s="251">
        <v>-1634</v>
      </c>
      <c r="R61" s="252">
        <v>108.30320082466682</v>
      </c>
      <c r="S61" s="252">
        <v>-1525.6967991753331</v>
      </c>
      <c r="T61" s="252">
        <v>-108.30320082466687</v>
      </c>
      <c r="U61" s="253">
        <v>0</v>
      </c>
    </row>
    <row r="62" spans="1:21" ht="15.6" customHeight="1">
      <c r="A62" s="254">
        <v>57</v>
      </c>
      <c r="B62" s="255" t="s">
        <v>119</v>
      </c>
      <c r="C62" s="256">
        <v>2</v>
      </c>
      <c r="D62" s="257">
        <v>7762.277913145791</v>
      </c>
      <c r="E62" s="258">
        <v>15524.555826291582</v>
      </c>
      <c r="F62" s="258">
        <v>764.51</v>
      </c>
      <c r="G62" s="258">
        <v>1529.02</v>
      </c>
      <c r="H62" s="259">
        <v>17054</v>
      </c>
      <c r="I62" s="260">
        <v>8527</v>
      </c>
      <c r="J62" s="260">
        <v>0</v>
      </c>
      <c r="K62" s="261">
        <v>8527</v>
      </c>
      <c r="L62" s="259">
        <v>25581</v>
      </c>
      <c r="M62" s="257">
        <v>0</v>
      </c>
      <c r="N62" s="262">
        <v>25581</v>
      </c>
      <c r="O62" s="260">
        <v>22027</v>
      </c>
      <c r="P62" s="260">
        <v>3554</v>
      </c>
      <c r="Q62" s="262">
        <v>3554</v>
      </c>
      <c r="R62" s="262">
        <v>-235.56277584508317</v>
      </c>
      <c r="S62" s="262">
        <v>3318.4372241549167</v>
      </c>
      <c r="T62" s="262">
        <v>235.56277584508325</v>
      </c>
      <c r="U62" s="262">
        <v>25581</v>
      </c>
    </row>
    <row r="63" spans="1:21" ht="15.6" customHeight="1">
      <c r="A63" s="254">
        <v>58</v>
      </c>
      <c r="B63" s="255" t="s">
        <v>120</v>
      </c>
      <c r="C63" s="256">
        <v>12</v>
      </c>
      <c r="D63" s="257">
        <v>8142.954046900395</v>
      </c>
      <c r="E63" s="258">
        <v>97715.448562804741</v>
      </c>
      <c r="F63" s="258">
        <v>697.04</v>
      </c>
      <c r="G63" s="258">
        <v>8364.48</v>
      </c>
      <c r="H63" s="259">
        <v>106080</v>
      </c>
      <c r="I63" s="260">
        <v>17680</v>
      </c>
      <c r="J63" s="260">
        <v>-8840</v>
      </c>
      <c r="K63" s="261">
        <v>8840</v>
      </c>
      <c r="L63" s="259">
        <v>114920</v>
      </c>
      <c r="M63" s="257">
        <v>0</v>
      </c>
      <c r="N63" s="262">
        <v>114920</v>
      </c>
      <c r="O63" s="260">
        <v>103870</v>
      </c>
      <c r="P63" s="260">
        <v>11050</v>
      </c>
      <c r="Q63" s="262">
        <v>11050</v>
      </c>
      <c r="R63" s="262">
        <v>-732.40536665395859</v>
      </c>
      <c r="S63" s="262">
        <v>10317.594633346042</v>
      </c>
      <c r="T63" s="262">
        <v>732.40536665395848</v>
      </c>
      <c r="U63" s="262">
        <v>114920</v>
      </c>
    </row>
    <row r="64" spans="1:21" ht="15.6" customHeight="1">
      <c r="A64" s="254">
        <v>59</v>
      </c>
      <c r="B64" s="255" t="s">
        <v>121</v>
      </c>
      <c r="C64" s="256">
        <v>3</v>
      </c>
      <c r="D64" s="257">
        <v>8023.9594460417866</v>
      </c>
      <c r="E64" s="258">
        <v>24071.87833812536</v>
      </c>
      <c r="F64" s="258">
        <v>689.52</v>
      </c>
      <c r="G64" s="258">
        <v>2068.56</v>
      </c>
      <c r="H64" s="259">
        <v>26140</v>
      </c>
      <c r="I64" s="260">
        <v>0</v>
      </c>
      <c r="J64" s="260">
        <v>0</v>
      </c>
      <c r="K64" s="261">
        <v>0</v>
      </c>
      <c r="L64" s="259">
        <v>26140</v>
      </c>
      <c r="M64" s="257">
        <v>0</v>
      </c>
      <c r="N64" s="262">
        <v>26140</v>
      </c>
      <c r="O64" s="260">
        <v>23961</v>
      </c>
      <c r="P64" s="260">
        <v>2179</v>
      </c>
      <c r="Q64" s="262">
        <v>2179</v>
      </c>
      <c r="R64" s="262">
        <v>-144.42636144244125</v>
      </c>
      <c r="S64" s="262">
        <v>2034.5736385575588</v>
      </c>
      <c r="T64" s="262">
        <v>144.42636144244125</v>
      </c>
      <c r="U64" s="262">
        <v>26140</v>
      </c>
    </row>
    <row r="65" spans="1:21" ht="15.6" customHeight="1">
      <c r="A65" s="263">
        <v>60</v>
      </c>
      <c r="B65" s="264" t="s">
        <v>122</v>
      </c>
      <c r="C65" s="265">
        <v>2</v>
      </c>
      <c r="D65" s="266">
        <v>8822.4210822510831</v>
      </c>
      <c r="E65" s="267">
        <v>17644.842164502166</v>
      </c>
      <c r="F65" s="267">
        <v>594.04</v>
      </c>
      <c r="G65" s="267">
        <v>1188.08</v>
      </c>
      <c r="H65" s="268">
        <v>18833</v>
      </c>
      <c r="I65" s="269">
        <v>-9416</v>
      </c>
      <c r="J65" s="269">
        <v>0</v>
      </c>
      <c r="K65" s="270">
        <v>-9416</v>
      </c>
      <c r="L65" s="268">
        <v>9417</v>
      </c>
      <c r="M65" s="266">
        <v>0</v>
      </c>
      <c r="N65" s="271">
        <v>9417</v>
      </c>
      <c r="O65" s="272">
        <v>10200</v>
      </c>
      <c r="P65" s="269">
        <v>-783</v>
      </c>
      <c r="Q65" s="273">
        <v>-783</v>
      </c>
      <c r="R65" s="318">
        <v>51.89804543801354</v>
      </c>
      <c r="S65" s="318">
        <v>-731.10195456198642</v>
      </c>
      <c r="T65" s="318">
        <v>-51.898045438013582</v>
      </c>
      <c r="U65" s="271">
        <v>9417</v>
      </c>
    </row>
    <row r="66" spans="1:21" ht="15.6" customHeight="1">
      <c r="A66" s="243">
        <v>61</v>
      </c>
      <c r="B66" s="244" t="s">
        <v>123</v>
      </c>
      <c r="C66" s="245">
        <v>1</v>
      </c>
      <c r="D66" s="246">
        <v>8015.5279828207258</v>
      </c>
      <c r="E66" s="247">
        <v>8015.5279828207258</v>
      </c>
      <c r="F66" s="247">
        <v>833.70999999999992</v>
      </c>
      <c r="G66" s="247">
        <v>833.70999999999992</v>
      </c>
      <c r="H66" s="248">
        <v>8849</v>
      </c>
      <c r="I66" s="249">
        <v>8849</v>
      </c>
      <c r="J66" s="249">
        <v>0</v>
      </c>
      <c r="K66" s="250">
        <v>8849</v>
      </c>
      <c r="L66" s="248">
        <v>17698</v>
      </c>
      <c r="M66" s="246">
        <v>0</v>
      </c>
      <c r="N66" s="251">
        <v>17698</v>
      </c>
      <c r="O66" s="249">
        <v>14747</v>
      </c>
      <c r="P66" s="249">
        <v>2951</v>
      </c>
      <c r="Q66" s="251">
        <v>2951</v>
      </c>
      <c r="R66" s="252">
        <v>-195.59531556523368</v>
      </c>
      <c r="S66" s="252">
        <v>2755.4046844347663</v>
      </c>
      <c r="T66" s="252">
        <v>195.5953155652337</v>
      </c>
      <c r="U66" s="253">
        <v>17698</v>
      </c>
    </row>
    <row r="67" spans="1:21" ht="15.6" customHeight="1">
      <c r="A67" s="254">
        <v>62</v>
      </c>
      <c r="B67" s="255" t="s">
        <v>124</v>
      </c>
      <c r="C67" s="256">
        <v>1</v>
      </c>
      <c r="D67" s="257">
        <v>8213.988055822907</v>
      </c>
      <c r="E67" s="258">
        <v>8213.988055822907</v>
      </c>
      <c r="F67" s="258">
        <v>516.08000000000004</v>
      </c>
      <c r="G67" s="258">
        <v>516.08000000000004</v>
      </c>
      <c r="H67" s="259">
        <v>8730</v>
      </c>
      <c r="I67" s="260">
        <v>-8730</v>
      </c>
      <c r="J67" s="260">
        <v>0</v>
      </c>
      <c r="K67" s="261">
        <v>-8730</v>
      </c>
      <c r="L67" s="259">
        <v>0</v>
      </c>
      <c r="M67" s="257">
        <v>0</v>
      </c>
      <c r="N67" s="262">
        <v>0</v>
      </c>
      <c r="O67" s="260">
        <v>1456</v>
      </c>
      <c r="P67" s="260">
        <v>-1456</v>
      </c>
      <c r="Q67" s="262">
        <v>-1456</v>
      </c>
      <c r="R67" s="262">
        <v>96.505177723815734</v>
      </c>
      <c r="S67" s="262">
        <v>-1359.4948222761843</v>
      </c>
      <c r="T67" s="262">
        <v>-96.505177723815677</v>
      </c>
      <c r="U67" s="262">
        <v>0</v>
      </c>
    </row>
    <row r="68" spans="1:21" ht="15.6" customHeight="1">
      <c r="A68" s="254">
        <v>63</v>
      </c>
      <c r="B68" s="255" t="s">
        <v>125</v>
      </c>
      <c r="C68" s="256">
        <v>4</v>
      </c>
      <c r="D68" s="257">
        <v>8920.9168177136962</v>
      </c>
      <c r="E68" s="258">
        <v>35683.667270854785</v>
      </c>
      <c r="F68" s="258">
        <v>756.79</v>
      </c>
      <c r="G68" s="258">
        <v>3027.16</v>
      </c>
      <c r="H68" s="259">
        <v>38711</v>
      </c>
      <c r="I68" s="260">
        <v>-29033</v>
      </c>
      <c r="J68" s="260">
        <v>0</v>
      </c>
      <c r="K68" s="261">
        <v>-29033</v>
      </c>
      <c r="L68" s="259">
        <v>9678</v>
      </c>
      <c r="M68" s="257">
        <v>0</v>
      </c>
      <c r="N68" s="262">
        <v>9678</v>
      </c>
      <c r="O68" s="260">
        <v>13711</v>
      </c>
      <c r="P68" s="260">
        <v>-4033</v>
      </c>
      <c r="Q68" s="262">
        <v>-4033</v>
      </c>
      <c r="R68" s="262">
        <v>267.31138857153081</v>
      </c>
      <c r="S68" s="262">
        <v>-3765.6886114284694</v>
      </c>
      <c r="T68" s="262">
        <v>-267.31138857153064</v>
      </c>
      <c r="U68" s="262">
        <v>9678</v>
      </c>
    </row>
    <row r="69" spans="1:21" ht="15.6" customHeight="1">
      <c r="A69" s="254">
        <v>64</v>
      </c>
      <c r="B69" s="255" t="s">
        <v>126</v>
      </c>
      <c r="C69" s="256">
        <v>1</v>
      </c>
      <c r="D69" s="257">
        <v>9450.2258250753985</v>
      </c>
      <c r="E69" s="258">
        <v>9450.2258250753985</v>
      </c>
      <c r="F69" s="258">
        <v>592.66</v>
      </c>
      <c r="G69" s="258">
        <v>592.66</v>
      </c>
      <c r="H69" s="259">
        <v>10043</v>
      </c>
      <c r="I69" s="260">
        <v>0</v>
      </c>
      <c r="J69" s="260">
        <v>0</v>
      </c>
      <c r="K69" s="261">
        <v>0</v>
      </c>
      <c r="L69" s="259">
        <v>10043</v>
      </c>
      <c r="M69" s="257">
        <v>0</v>
      </c>
      <c r="N69" s="262">
        <v>10043</v>
      </c>
      <c r="O69" s="260">
        <v>9207</v>
      </c>
      <c r="P69" s="260">
        <v>836</v>
      </c>
      <c r="Q69" s="262">
        <v>836</v>
      </c>
      <c r="R69" s="262">
        <v>-55.410939956806281</v>
      </c>
      <c r="S69" s="262">
        <v>780.58906004319374</v>
      </c>
      <c r="T69" s="262">
        <v>55.41093995680626</v>
      </c>
      <c r="U69" s="262">
        <v>10043</v>
      </c>
    </row>
    <row r="70" spans="1:21" ht="15.6" customHeight="1">
      <c r="A70" s="263">
        <v>65</v>
      </c>
      <c r="B70" s="264" t="s">
        <v>127</v>
      </c>
      <c r="C70" s="265">
        <v>2</v>
      </c>
      <c r="D70" s="266">
        <v>9045.9909116256513</v>
      </c>
      <c r="E70" s="267">
        <v>18091.981823251303</v>
      </c>
      <c r="F70" s="267">
        <v>829.12</v>
      </c>
      <c r="G70" s="267">
        <v>1658.24</v>
      </c>
      <c r="H70" s="268">
        <v>19750</v>
      </c>
      <c r="I70" s="269">
        <v>-9875</v>
      </c>
      <c r="J70" s="269">
        <v>0</v>
      </c>
      <c r="K70" s="270">
        <v>-9875</v>
      </c>
      <c r="L70" s="268">
        <v>9875</v>
      </c>
      <c r="M70" s="266">
        <v>0</v>
      </c>
      <c r="N70" s="271">
        <v>9875</v>
      </c>
      <c r="O70" s="272">
        <v>10699</v>
      </c>
      <c r="P70" s="269">
        <v>-824</v>
      </c>
      <c r="Q70" s="273">
        <v>-824</v>
      </c>
      <c r="R70" s="318">
        <v>54.615567612928686</v>
      </c>
      <c r="S70" s="318">
        <v>-769.38443238707134</v>
      </c>
      <c r="T70" s="318">
        <v>-54.615567612928658</v>
      </c>
      <c r="U70" s="271">
        <v>9875</v>
      </c>
    </row>
    <row r="71" spans="1:21" ht="15.6" customHeight="1">
      <c r="A71" s="254">
        <v>66</v>
      </c>
      <c r="B71" s="255" t="s">
        <v>128</v>
      </c>
      <c r="C71" s="274">
        <v>0</v>
      </c>
      <c r="D71" s="275">
        <v>10768.908130081301</v>
      </c>
      <c r="E71" s="276">
        <v>0</v>
      </c>
      <c r="F71" s="276">
        <v>730.06</v>
      </c>
      <c r="G71" s="276">
        <v>0</v>
      </c>
      <c r="H71" s="277">
        <v>0</v>
      </c>
      <c r="I71" s="278">
        <v>11499</v>
      </c>
      <c r="J71" s="278">
        <v>0</v>
      </c>
      <c r="K71" s="279">
        <v>11499</v>
      </c>
      <c r="L71" s="277">
        <v>11499</v>
      </c>
      <c r="M71" s="275">
        <v>0</v>
      </c>
      <c r="N71" s="280">
        <v>11499</v>
      </c>
      <c r="O71" s="260">
        <v>8625</v>
      </c>
      <c r="P71" s="278">
        <v>2874</v>
      </c>
      <c r="Q71" s="262">
        <v>2874</v>
      </c>
      <c r="R71" s="262">
        <v>-190.49167635868571</v>
      </c>
      <c r="S71" s="262">
        <v>2683.5083236413143</v>
      </c>
      <c r="T71" s="262">
        <v>190.49167635868571</v>
      </c>
      <c r="U71" s="280">
        <v>11499</v>
      </c>
    </row>
    <row r="72" spans="1:21" ht="15.6" customHeight="1">
      <c r="A72" s="254">
        <v>67</v>
      </c>
      <c r="B72" s="255" t="s">
        <v>129</v>
      </c>
      <c r="C72" s="274">
        <v>2</v>
      </c>
      <c r="D72" s="275">
        <v>8501.9554500191498</v>
      </c>
      <c r="E72" s="276">
        <v>17003.9109000383</v>
      </c>
      <c r="F72" s="276">
        <v>715.61</v>
      </c>
      <c r="G72" s="276">
        <v>1431.22</v>
      </c>
      <c r="H72" s="277">
        <v>18435</v>
      </c>
      <c r="I72" s="278">
        <v>9218</v>
      </c>
      <c r="J72" s="278">
        <v>-4609</v>
      </c>
      <c r="K72" s="279">
        <v>4609</v>
      </c>
      <c r="L72" s="277">
        <v>23044</v>
      </c>
      <c r="M72" s="275">
        <v>0</v>
      </c>
      <c r="N72" s="280">
        <v>23044</v>
      </c>
      <c r="O72" s="260">
        <v>20355</v>
      </c>
      <c r="P72" s="278">
        <v>2689</v>
      </c>
      <c r="Q72" s="262">
        <v>2689</v>
      </c>
      <c r="R72" s="262">
        <v>-178.22968605723935</v>
      </c>
      <c r="S72" s="262">
        <v>2510.7703139427608</v>
      </c>
      <c r="T72" s="262">
        <v>178.22968605723918</v>
      </c>
      <c r="U72" s="280">
        <v>23044</v>
      </c>
    </row>
    <row r="73" spans="1:21" ht="15.6" customHeight="1">
      <c r="A73" s="254">
        <v>68</v>
      </c>
      <c r="B73" s="255" t="s">
        <v>130</v>
      </c>
      <c r="C73" s="274">
        <v>0</v>
      </c>
      <c r="D73" s="275">
        <v>9270.2706809445372</v>
      </c>
      <c r="E73" s="276">
        <v>0</v>
      </c>
      <c r="F73" s="276">
        <v>798.7</v>
      </c>
      <c r="G73" s="276">
        <v>0</v>
      </c>
      <c r="H73" s="277">
        <v>0</v>
      </c>
      <c r="I73" s="278">
        <v>0</v>
      </c>
      <c r="J73" s="278">
        <v>0</v>
      </c>
      <c r="K73" s="279">
        <v>0</v>
      </c>
      <c r="L73" s="277">
        <v>0</v>
      </c>
      <c r="M73" s="275">
        <v>0</v>
      </c>
      <c r="N73" s="280">
        <v>0</v>
      </c>
      <c r="O73" s="260">
        <v>0</v>
      </c>
      <c r="P73" s="278">
        <v>0</v>
      </c>
      <c r="Q73" s="262">
        <v>0</v>
      </c>
      <c r="R73" s="262">
        <v>0</v>
      </c>
      <c r="S73" s="262">
        <v>0</v>
      </c>
      <c r="T73" s="262">
        <v>0</v>
      </c>
      <c r="U73" s="280">
        <v>0</v>
      </c>
    </row>
    <row r="74" spans="1:21" ht="15.6" customHeight="1">
      <c r="A74" s="281">
        <v>69</v>
      </c>
      <c r="B74" s="282" t="s">
        <v>131</v>
      </c>
      <c r="C74" s="283">
        <v>2</v>
      </c>
      <c r="D74" s="284">
        <v>8656.4083669049178</v>
      </c>
      <c r="E74" s="285">
        <v>17312.816733809836</v>
      </c>
      <c r="F74" s="285">
        <v>705.67</v>
      </c>
      <c r="G74" s="285">
        <v>1411.34</v>
      </c>
      <c r="H74" s="286">
        <v>18724</v>
      </c>
      <c r="I74" s="287">
        <v>-18724</v>
      </c>
      <c r="J74" s="287">
        <v>4681</v>
      </c>
      <c r="K74" s="288">
        <v>-14043</v>
      </c>
      <c r="L74" s="286">
        <v>4681</v>
      </c>
      <c r="M74" s="284">
        <v>0</v>
      </c>
      <c r="N74" s="289">
        <v>4681</v>
      </c>
      <c r="O74" s="290">
        <v>6630</v>
      </c>
      <c r="P74" s="287">
        <v>-1949</v>
      </c>
      <c r="Q74" s="291">
        <v>-1949</v>
      </c>
      <c r="R74" s="319">
        <v>129.18172485145388</v>
      </c>
      <c r="S74" s="319">
        <v>-1819.818275148546</v>
      </c>
      <c r="T74" s="319">
        <v>-129.18172485145396</v>
      </c>
      <c r="U74" s="289">
        <v>4681</v>
      </c>
    </row>
    <row r="75" spans="1:21" s="42" customFormat="1" ht="15.6" customHeight="1" thickBot="1">
      <c r="A75" s="548" t="s">
        <v>239</v>
      </c>
      <c r="B75" s="557"/>
      <c r="C75" s="292">
        <v>303</v>
      </c>
      <c r="D75" s="293"/>
      <c r="E75" s="294">
        <v>2502216.6817885214</v>
      </c>
      <c r="F75" s="294">
        <v>705.28672061088969</v>
      </c>
      <c r="G75" s="294">
        <v>206786.66106750449</v>
      </c>
      <c r="H75" s="295">
        <v>2709005</v>
      </c>
      <c r="I75" s="296">
        <v>247866</v>
      </c>
      <c r="J75" s="296">
        <v>-114868</v>
      </c>
      <c r="K75" s="297">
        <v>132998</v>
      </c>
      <c r="L75" s="295">
        <v>2842003</v>
      </c>
      <c r="M75" s="298">
        <v>0</v>
      </c>
      <c r="N75" s="295">
        <v>2842003</v>
      </c>
      <c r="O75" s="298">
        <v>2582994</v>
      </c>
      <c r="P75" s="298">
        <v>259009</v>
      </c>
      <c r="Q75" s="299">
        <v>259009</v>
      </c>
      <c r="R75" s="299">
        <v>-17167.382951282827</v>
      </c>
      <c r="S75" s="299">
        <v>241841.61704871728</v>
      </c>
      <c r="T75" s="299">
        <v>17167.382951282823</v>
      </c>
      <c r="U75" s="295">
        <v>2842003</v>
      </c>
    </row>
    <row r="76" spans="1:21" ht="15.6" customHeight="1" thickTop="1">
      <c r="A76" s="558" t="s">
        <v>240</v>
      </c>
      <c r="B76" s="559"/>
      <c r="C76" s="300"/>
      <c r="D76" s="301"/>
      <c r="E76" s="301"/>
      <c r="F76" s="301"/>
      <c r="G76" s="301"/>
      <c r="H76" s="301"/>
      <c r="I76" s="301"/>
      <c r="J76" s="302"/>
      <c r="K76" s="302"/>
      <c r="L76" s="301"/>
      <c r="M76" s="301"/>
      <c r="N76" s="303"/>
      <c r="O76" s="301"/>
      <c r="P76" s="302"/>
      <c r="Q76" s="302"/>
      <c r="R76" s="303"/>
      <c r="S76" s="303"/>
      <c r="T76" s="303"/>
      <c r="U76" s="304"/>
    </row>
    <row r="77" spans="1:21" ht="15.6" customHeight="1">
      <c r="A77" s="560" t="s">
        <v>241</v>
      </c>
      <c r="B77" s="561"/>
      <c r="C77" s="305"/>
      <c r="D77" s="306"/>
      <c r="E77" s="307"/>
      <c r="F77" s="307"/>
      <c r="G77" s="307"/>
      <c r="H77" s="307"/>
      <c r="I77" s="308"/>
      <c r="J77" s="308"/>
      <c r="K77" s="308"/>
      <c r="L77" s="308"/>
      <c r="M77" s="308"/>
      <c r="N77" s="320">
        <v>0</v>
      </c>
      <c r="O77" s="308">
        <v>0</v>
      </c>
      <c r="P77" s="308">
        <v>0</v>
      </c>
      <c r="Q77" s="291">
        <v>0</v>
      </c>
      <c r="R77" s="291">
        <v>0</v>
      </c>
      <c r="S77" s="291">
        <v>0</v>
      </c>
      <c r="T77" s="291">
        <v>0</v>
      </c>
      <c r="U77" s="320">
        <v>0</v>
      </c>
    </row>
    <row r="78" spans="1:21" ht="15.6" customHeight="1">
      <c r="A78" s="562" t="s">
        <v>242</v>
      </c>
      <c r="B78" s="563"/>
      <c r="C78" s="321"/>
      <c r="D78" s="310"/>
      <c r="E78" s="311"/>
      <c r="F78" s="311"/>
      <c r="G78" s="311"/>
      <c r="H78" s="311"/>
      <c r="I78" s="312"/>
      <c r="J78" s="312"/>
      <c r="K78" s="312"/>
      <c r="L78" s="312"/>
      <c r="M78" s="312"/>
      <c r="N78" s="312"/>
      <c r="O78" s="312"/>
      <c r="P78" s="312"/>
      <c r="Q78" s="290"/>
      <c r="R78" s="290"/>
      <c r="S78" s="290"/>
      <c r="T78" s="290"/>
      <c r="U78" s="322">
        <v>0</v>
      </c>
    </row>
    <row r="79" spans="1:21" ht="15.6" customHeight="1">
      <c r="A79" s="564" t="s">
        <v>243</v>
      </c>
      <c r="B79" s="565"/>
      <c r="C79" s="309"/>
      <c r="D79" s="310"/>
      <c r="E79" s="311"/>
      <c r="F79" s="311"/>
      <c r="G79" s="311"/>
      <c r="H79" s="311"/>
      <c r="I79" s="312"/>
      <c r="J79" s="312"/>
      <c r="K79" s="312"/>
      <c r="L79" s="312"/>
      <c r="M79" s="312"/>
      <c r="N79" s="312"/>
      <c r="O79" s="312"/>
      <c r="P79" s="312"/>
      <c r="Q79" s="290"/>
      <c r="R79" s="290"/>
      <c r="S79" s="290"/>
      <c r="T79" s="290"/>
      <c r="U79" s="322">
        <v>10000</v>
      </c>
    </row>
    <row r="80" spans="1:21" ht="15.6" customHeight="1">
      <c r="A80" s="564" t="s">
        <v>244</v>
      </c>
      <c r="B80" s="565"/>
      <c r="C80" s="309"/>
      <c r="D80" s="310"/>
      <c r="E80" s="311"/>
      <c r="F80" s="311"/>
      <c r="G80" s="311"/>
      <c r="H80" s="311"/>
      <c r="I80" s="312"/>
      <c r="J80" s="312"/>
      <c r="K80" s="312"/>
      <c r="L80" s="312"/>
      <c r="M80" s="312"/>
      <c r="N80" s="312"/>
      <c r="O80" s="312"/>
      <c r="P80" s="312"/>
      <c r="Q80" s="290"/>
      <c r="R80" s="290"/>
      <c r="S80" s="290"/>
      <c r="T80" s="290"/>
      <c r="U80" s="322">
        <v>0</v>
      </c>
    </row>
    <row r="81" spans="1:21" ht="15.6" customHeight="1">
      <c r="A81" s="566" t="s">
        <v>245</v>
      </c>
      <c r="B81" s="567"/>
      <c r="C81" s="313"/>
      <c r="D81" s="314"/>
      <c r="E81" s="315"/>
      <c r="F81" s="315"/>
      <c r="G81" s="315"/>
      <c r="H81" s="315"/>
      <c r="I81" s="316"/>
      <c r="J81" s="316"/>
      <c r="K81" s="316"/>
      <c r="L81" s="316"/>
      <c r="M81" s="316"/>
      <c r="N81" s="323">
        <v>17378</v>
      </c>
      <c r="O81" s="316">
        <v>13556</v>
      </c>
      <c r="P81" s="316">
        <v>3822</v>
      </c>
      <c r="Q81" s="317">
        <v>3822</v>
      </c>
      <c r="R81" s="324">
        <v>-253.32609152501627</v>
      </c>
      <c r="S81" s="324">
        <v>3568.6739084749838</v>
      </c>
      <c r="T81" s="324">
        <v>253.32609152501618</v>
      </c>
      <c r="U81" s="323">
        <v>17378</v>
      </c>
    </row>
    <row r="82" spans="1:21" s="42" customFormat="1" ht="15.6" customHeight="1" thickBot="1">
      <c r="A82" s="548" t="s">
        <v>246</v>
      </c>
      <c r="B82" s="549"/>
      <c r="C82" s="292">
        <v>303</v>
      </c>
      <c r="D82" s="293"/>
      <c r="E82" s="294">
        <v>2502216.6817885214</v>
      </c>
      <c r="F82" s="294">
        <v>705.28672061088969</v>
      </c>
      <c r="G82" s="294">
        <v>206786.66106750449</v>
      </c>
      <c r="H82" s="293">
        <v>2709005</v>
      </c>
      <c r="I82" s="296">
        <v>247866</v>
      </c>
      <c r="J82" s="296">
        <v>-114868</v>
      </c>
      <c r="K82" s="296">
        <v>132998</v>
      </c>
      <c r="L82" s="293">
        <v>2842003</v>
      </c>
      <c r="M82" s="296">
        <v>0</v>
      </c>
      <c r="N82" s="295">
        <v>2859381</v>
      </c>
      <c r="O82" s="298">
        <v>2596550</v>
      </c>
      <c r="P82" s="298">
        <v>262831</v>
      </c>
      <c r="Q82" s="299">
        <v>262831</v>
      </c>
      <c r="R82" s="299">
        <v>-17420.709042807845</v>
      </c>
      <c r="S82" s="299">
        <v>245410.29095719225</v>
      </c>
      <c r="T82" s="299">
        <v>17420.709042807841</v>
      </c>
      <c r="U82" s="295">
        <v>2869381</v>
      </c>
    </row>
    <row r="83" spans="1:21" ht="13.5" thickTop="1"/>
    <row r="84" spans="1:21">
      <c r="Q84" s="16">
        <v>1</v>
      </c>
    </row>
    <row r="85" spans="1:21">
      <c r="R85" s="43">
        <v>-17420.709042807837</v>
      </c>
    </row>
  </sheetData>
  <mergeCells count="12">
    <mergeCell ref="A82:B82"/>
    <mergeCell ref="A1:B3"/>
    <mergeCell ref="C1:K1"/>
    <mergeCell ref="L1:U1"/>
    <mergeCell ref="I2:K2"/>
    <mergeCell ref="A75:B75"/>
    <mergeCell ref="A76:B76"/>
    <mergeCell ref="A77:B77"/>
    <mergeCell ref="A78:B78"/>
    <mergeCell ref="A79:B79"/>
    <mergeCell ref="A80:B80"/>
    <mergeCell ref="A81:B81"/>
  </mergeCells>
  <printOptions horizontalCentered="1"/>
  <pageMargins left="0.35" right="0.35" top="0.75" bottom="0.35" header="0.3" footer="0.25"/>
  <pageSetup paperSize="5" scale="61" firstPageNumber="50" orientation="portrait" r:id="rId1"/>
  <headerFooter alignWithMargins="0">
    <oddHeader xml:space="preserve">&amp;L&amp;"Arial,Bold"&amp;20&amp;K000000FY2016-17 MFP Budget Letter
June 25, 2017&amp;R&amp;"Arial,Bold"&amp;12&amp;KFF0000
</oddHeader>
    <oddFooter>&amp;R&amp;9&amp;P</oddFoot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zoomScaleNormal="100" zoomScaleSheetLayoutView="75" workbookViewId="0">
      <pane xSplit="3" ySplit="5" topLeftCell="D6" activePane="bottomRight" state="frozen"/>
      <selection activeCell="AF2" sqref="AF2:AF3"/>
      <selection pane="topRight" activeCell="AF2" sqref="AF2:AF3"/>
      <selection pane="bottomLeft" activeCell="AF2" sqref="AF2:AF3"/>
      <selection pane="bottomRight" activeCell="D7" sqref="D7"/>
    </sheetView>
  </sheetViews>
  <sheetFormatPr defaultColWidth="9.140625" defaultRowHeight="12.75"/>
  <cols>
    <col min="1" max="1" width="8.5703125" style="773" bestFit="1" customWidth="1"/>
    <col min="2" max="2" width="7.85546875" style="773" hidden="1" customWidth="1"/>
    <col min="3" max="3" width="45.28515625" style="773" customWidth="1"/>
    <col min="4" max="6" width="13.85546875" style="773" customWidth="1"/>
    <col min="7" max="7" width="13.85546875" style="1239" customWidth="1"/>
    <col min="8" max="9" width="13.85546875" style="773" customWidth="1"/>
    <col min="10" max="12" width="14.42578125" style="773" customWidth="1"/>
    <col min="13" max="13" width="13.85546875" style="773" customWidth="1"/>
    <col min="14" max="15" width="14.28515625" style="773" customWidth="1"/>
    <col min="16" max="20" width="14.7109375" style="773" customWidth="1"/>
    <col min="21" max="21" width="15.85546875" style="773" customWidth="1"/>
    <col min="22" max="24" width="16.7109375" style="773" customWidth="1"/>
    <col min="25" max="25" width="15.28515625" style="773" customWidth="1"/>
    <col min="26" max="26" width="14.42578125" style="773" bestFit="1" customWidth="1"/>
    <col min="27" max="28" width="12.42578125" style="773" bestFit="1" customWidth="1"/>
    <col min="29" max="29" width="13.5703125" style="773" bestFit="1" customWidth="1"/>
    <col min="30" max="30" width="16.140625" style="773" bestFit="1" customWidth="1"/>
    <col min="31" max="31" width="13" style="773" bestFit="1" customWidth="1"/>
    <col min="32" max="32" width="11.28515625" style="773" bestFit="1" customWidth="1"/>
    <col min="33" max="33" width="13" style="773" bestFit="1" customWidth="1"/>
    <col min="34" max="34" width="16.140625" style="773" customWidth="1"/>
    <col min="35" max="35" width="13.7109375" style="773" bestFit="1" customWidth="1"/>
    <col min="36" max="36" width="18" style="773" bestFit="1" customWidth="1"/>
    <col min="37" max="37" width="17.140625" style="773" bestFit="1" customWidth="1"/>
    <col min="38" max="38" width="14.42578125" style="773" bestFit="1" customWidth="1"/>
    <col min="39" max="39" width="16.140625" style="773" bestFit="1" customWidth="1"/>
    <col min="40" max="16384" width="9.140625" style="773"/>
  </cols>
  <sheetData>
    <row r="1" spans="1:39" ht="62.45" customHeight="1">
      <c r="A1" s="1097" t="s">
        <v>786</v>
      </c>
      <c r="B1" s="1097"/>
      <c r="C1" s="783"/>
      <c r="D1" s="1098" t="s">
        <v>787</v>
      </c>
      <c r="E1" s="1099"/>
      <c r="F1" s="1099"/>
      <c r="G1" s="1099"/>
      <c r="H1" s="1099"/>
      <c r="I1" s="1100"/>
      <c r="J1" s="1098" t="s">
        <v>787</v>
      </c>
      <c r="K1" s="1099"/>
      <c r="L1" s="1099"/>
      <c r="M1" s="1099"/>
      <c r="N1" s="1099"/>
      <c r="O1" s="1100"/>
      <c r="P1" s="1098" t="s">
        <v>787</v>
      </c>
      <c r="Q1" s="1099"/>
      <c r="R1" s="1099"/>
      <c r="S1" s="1099"/>
      <c r="T1" s="1099"/>
      <c r="U1" s="1100"/>
      <c r="V1" s="1101" t="s">
        <v>256</v>
      </c>
      <c r="W1" s="1102"/>
      <c r="X1" s="1102"/>
      <c r="Y1" s="1102"/>
      <c r="Z1" s="1103"/>
      <c r="AA1" s="1101" t="s">
        <v>256</v>
      </c>
      <c r="AB1" s="1102"/>
      <c r="AC1" s="1102"/>
      <c r="AD1" s="1102"/>
      <c r="AE1" s="1102"/>
      <c r="AF1" s="1102"/>
      <c r="AG1" s="1103"/>
      <c r="AH1" s="1101" t="s">
        <v>256</v>
      </c>
      <c r="AI1" s="1102"/>
      <c r="AJ1" s="1102"/>
      <c r="AK1" s="1102"/>
      <c r="AL1" s="1102"/>
      <c r="AM1" s="1103"/>
    </row>
    <row r="2" spans="1:39" ht="28.15" customHeight="1">
      <c r="A2" s="1104"/>
      <c r="B2" s="1104"/>
      <c r="C2" s="783"/>
      <c r="D2" s="1105"/>
      <c r="E2" s="1106"/>
      <c r="F2" s="1106"/>
      <c r="G2" s="1106"/>
      <c r="H2" s="1106"/>
      <c r="I2" s="1107"/>
      <c r="J2" s="1108" t="s">
        <v>7</v>
      </c>
      <c r="K2" s="1108"/>
      <c r="L2" s="1108"/>
      <c r="M2" s="1109"/>
      <c r="N2" s="1110"/>
      <c r="O2" s="1111"/>
      <c r="P2" s="1112" t="s">
        <v>9</v>
      </c>
      <c r="Q2" s="1113"/>
      <c r="R2" s="1112" t="s">
        <v>15</v>
      </c>
      <c r="S2" s="1114"/>
      <c r="T2" s="1113"/>
      <c r="U2" s="1111"/>
      <c r="V2" s="1115"/>
      <c r="W2" s="1116"/>
      <c r="X2" s="1116"/>
      <c r="Y2" s="568" t="s">
        <v>7</v>
      </c>
      <c r="Z2" s="568"/>
      <c r="AA2" s="568" t="s">
        <v>7</v>
      </c>
      <c r="AB2" s="568"/>
      <c r="AC2" s="568"/>
      <c r="AD2" s="1117"/>
      <c r="AE2" s="1117"/>
      <c r="AF2" s="1117"/>
      <c r="AG2" s="1118"/>
      <c r="AH2" s="1119"/>
      <c r="AI2" s="1116"/>
      <c r="AJ2" s="1116"/>
      <c r="AK2" s="1117"/>
      <c r="AL2" s="1117"/>
      <c r="AM2" s="1120"/>
    </row>
    <row r="3" spans="1:39" ht="129.6" customHeight="1">
      <c r="A3" s="1104"/>
      <c r="B3" s="1104"/>
      <c r="C3" s="783"/>
      <c r="D3" s="1121" t="s">
        <v>157</v>
      </c>
      <c r="E3" s="474" t="s">
        <v>788</v>
      </c>
      <c r="F3" s="522" t="s">
        <v>259</v>
      </c>
      <c r="G3" s="1121" t="s">
        <v>789</v>
      </c>
      <c r="H3" s="1121" t="s">
        <v>260</v>
      </c>
      <c r="I3" s="1121" t="s">
        <v>162</v>
      </c>
      <c r="J3" s="1122" t="s">
        <v>163</v>
      </c>
      <c r="K3" s="1122" t="s">
        <v>164</v>
      </c>
      <c r="L3" s="1122" t="s">
        <v>165</v>
      </c>
      <c r="M3" s="1123" t="s">
        <v>184</v>
      </c>
      <c r="N3" s="529" t="s">
        <v>167</v>
      </c>
      <c r="O3" s="1123" t="s">
        <v>790</v>
      </c>
      <c r="P3" s="1124" t="s">
        <v>56</v>
      </c>
      <c r="Q3" s="1124" t="s">
        <v>57</v>
      </c>
      <c r="R3" s="1125" t="s">
        <v>58</v>
      </c>
      <c r="S3" s="1125" t="s">
        <v>59</v>
      </c>
      <c r="T3" s="1125" t="s">
        <v>60</v>
      </c>
      <c r="U3" s="1121" t="s">
        <v>791</v>
      </c>
      <c r="V3" s="1126" t="s">
        <v>792</v>
      </c>
      <c r="W3" s="1126" t="s">
        <v>793</v>
      </c>
      <c r="X3" s="1127" t="s">
        <v>270</v>
      </c>
      <c r="Y3" s="529" t="s">
        <v>271</v>
      </c>
      <c r="Z3" s="529" t="s">
        <v>272</v>
      </c>
      <c r="AA3" s="529" t="s">
        <v>273</v>
      </c>
      <c r="AB3" s="529" t="s">
        <v>274</v>
      </c>
      <c r="AC3" s="529" t="s">
        <v>165</v>
      </c>
      <c r="AD3" s="1127" t="s">
        <v>275</v>
      </c>
      <c r="AE3" s="1126" t="s">
        <v>794</v>
      </c>
      <c r="AF3" s="1126" t="s">
        <v>795</v>
      </c>
      <c r="AG3" s="1128" t="s">
        <v>278</v>
      </c>
      <c r="AH3" s="1128" t="s">
        <v>279</v>
      </c>
      <c r="AI3" s="531" t="s">
        <v>167</v>
      </c>
      <c r="AJ3" s="1127" t="s">
        <v>796</v>
      </c>
      <c r="AK3" s="1128" t="s">
        <v>224</v>
      </c>
      <c r="AL3" s="1128" t="s">
        <v>189</v>
      </c>
      <c r="AM3" s="1127" t="s">
        <v>281</v>
      </c>
    </row>
    <row r="4" spans="1:39" ht="16.899999999999999" customHeight="1">
      <c r="A4" s="1104"/>
      <c r="B4" s="1104"/>
      <c r="C4" s="783"/>
      <c r="D4" s="1121"/>
      <c r="E4" s="1129">
        <f>'[2]3_Levels 1&amp;2'!AM39</f>
        <v>3642.513206532697</v>
      </c>
      <c r="F4" s="522"/>
      <c r="G4" s="1121"/>
      <c r="H4" s="1121"/>
      <c r="I4" s="1121"/>
      <c r="J4" s="1122"/>
      <c r="K4" s="1122"/>
      <c r="L4" s="1122"/>
      <c r="M4" s="1123"/>
      <c r="N4" s="529"/>
      <c r="O4" s="1123"/>
      <c r="P4" s="1124"/>
      <c r="Q4" s="1124"/>
      <c r="R4" s="1125"/>
      <c r="S4" s="1125"/>
      <c r="T4" s="1125"/>
      <c r="U4" s="1121"/>
      <c r="V4" s="1130">
        <f>'[2]Source Data'!M40</f>
        <v>5264</v>
      </c>
      <c r="W4" s="1130">
        <f>'[2]Source Data'!N40</f>
        <v>6058</v>
      </c>
      <c r="X4" s="1131"/>
      <c r="Y4" s="529"/>
      <c r="Z4" s="529"/>
      <c r="AA4" s="529"/>
      <c r="AB4" s="529"/>
      <c r="AC4" s="529"/>
      <c r="AD4" s="1131"/>
      <c r="AE4" s="1132">
        <v>1.7500000000000002E-2</v>
      </c>
      <c r="AF4" s="1132">
        <v>2.5000000000000001E-3</v>
      </c>
      <c r="AG4" s="1127"/>
      <c r="AH4" s="1127"/>
      <c r="AI4" s="529"/>
      <c r="AJ4" s="1131"/>
      <c r="AK4" s="1127"/>
      <c r="AL4" s="1127"/>
      <c r="AM4" s="1131"/>
    </row>
    <row r="5" spans="1:39">
      <c r="A5" s="1133"/>
      <c r="B5" s="1133"/>
      <c r="C5" s="1133"/>
      <c r="D5" s="1134">
        <v>1</v>
      </c>
      <c r="E5" s="1134">
        <f t="shared" ref="E5:N5" si="0">D5+1</f>
        <v>2</v>
      </c>
      <c r="F5" s="1134">
        <f t="shared" si="0"/>
        <v>3</v>
      </c>
      <c r="G5" s="1134">
        <f t="shared" si="0"/>
        <v>4</v>
      </c>
      <c r="H5" s="1134">
        <f t="shared" si="0"/>
        <v>5</v>
      </c>
      <c r="I5" s="1134">
        <f t="shared" si="0"/>
        <v>6</v>
      </c>
      <c r="J5" s="1134">
        <f t="shared" si="0"/>
        <v>7</v>
      </c>
      <c r="K5" s="1134">
        <f t="shared" si="0"/>
        <v>8</v>
      </c>
      <c r="L5" s="1134">
        <f t="shared" si="0"/>
        <v>9</v>
      </c>
      <c r="M5" s="1134">
        <f t="shared" si="0"/>
        <v>10</v>
      </c>
      <c r="N5" s="1134">
        <f t="shared" si="0"/>
        <v>11</v>
      </c>
      <c r="O5" s="1134">
        <f>N5+1</f>
        <v>12</v>
      </c>
      <c r="P5" s="1134">
        <f t="shared" ref="P5:Z5" si="1">O5+1</f>
        <v>13</v>
      </c>
      <c r="Q5" s="1134">
        <f t="shared" si="1"/>
        <v>14</v>
      </c>
      <c r="R5" s="1134">
        <f t="shared" si="1"/>
        <v>15</v>
      </c>
      <c r="S5" s="1134">
        <f t="shared" si="1"/>
        <v>16</v>
      </c>
      <c r="T5" s="1134">
        <f t="shared" si="1"/>
        <v>17</v>
      </c>
      <c r="U5" s="1134">
        <f t="shared" si="1"/>
        <v>18</v>
      </c>
      <c r="V5" s="1134">
        <f t="shared" si="1"/>
        <v>19</v>
      </c>
      <c r="W5" s="1134">
        <f t="shared" si="1"/>
        <v>20</v>
      </c>
      <c r="X5" s="1134">
        <f t="shared" si="1"/>
        <v>21</v>
      </c>
      <c r="Y5" s="1134">
        <f t="shared" si="1"/>
        <v>22</v>
      </c>
      <c r="Z5" s="1134">
        <f t="shared" si="1"/>
        <v>23</v>
      </c>
      <c r="AA5" s="1134">
        <f>Z5+1</f>
        <v>24</v>
      </c>
      <c r="AB5" s="1134">
        <f t="shared" ref="AB5:AM5" si="2">AA5+1</f>
        <v>25</v>
      </c>
      <c r="AC5" s="1134">
        <f t="shared" si="2"/>
        <v>26</v>
      </c>
      <c r="AD5" s="1134">
        <f t="shared" si="2"/>
        <v>27</v>
      </c>
      <c r="AE5" s="1134">
        <f t="shared" si="2"/>
        <v>28</v>
      </c>
      <c r="AF5" s="1134">
        <f t="shared" si="2"/>
        <v>29</v>
      </c>
      <c r="AG5" s="1134">
        <f t="shared" si="2"/>
        <v>30</v>
      </c>
      <c r="AH5" s="1134">
        <f t="shared" si="2"/>
        <v>31</v>
      </c>
      <c r="AI5" s="1134">
        <f t="shared" si="2"/>
        <v>32</v>
      </c>
      <c r="AJ5" s="1134">
        <f t="shared" si="2"/>
        <v>33</v>
      </c>
      <c r="AK5" s="1134">
        <f t="shared" si="2"/>
        <v>34</v>
      </c>
      <c r="AL5" s="1134">
        <f t="shared" si="2"/>
        <v>35</v>
      </c>
      <c r="AM5" s="1134">
        <f t="shared" si="2"/>
        <v>36</v>
      </c>
    </row>
    <row r="6" spans="1:39" ht="16.899999999999999" hidden="1" customHeight="1">
      <c r="A6" s="1135"/>
      <c r="B6" s="1135"/>
      <c r="C6" s="1135"/>
      <c r="D6" s="1136"/>
      <c r="E6" s="1137"/>
      <c r="F6" s="1137"/>
      <c r="G6" s="1137"/>
      <c r="H6" s="1137"/>
      <c r="I6" s="1138"/>
      <c r="J6" s="1139"/>
      <c r="K6" s="1139"/>
      <c r="L6" s="1140"/>
      <c r="M6" s="1138"/>
      <c r="N6" s="1137"/>
      <c r="O6" s="1138"/>
      <c r="P6" s="1137"/>
      <c r="Q6" s="1137"/>
      <c r="R6" s="1137"/>
      <c r="S6" s="1137"/>
      <c r="T6" s="1137"/>
      <c r="U6" s="1138"/>
      <c r="V6" s="1137"/>
      <c r="W6" s="1137"/>
      <c r="X6" s="1141"/>
      <c r="Y6" s="1142"/>
      <c r="Z6" s="1139"/>
      <c r="AA6" s="1142"/>
      <c r="AB6" s="1139"/>
      <c r="AC6" s="1140"/>
      <c r="AD6" s="1141"/>
      <c r="AE6" s="1141"/>
      <c r="AF6" s="1141"/>
      <c r="AG6" s="1141"/>
      <c r="AH6" s="1141"/>
      <c r="AI6" s="1137"/>
      <c r="AJ6" s="1141"/>
      <c r="AK6" s="1141"/>
      <c r="AL6" s="1141"/>
      <c r="AM6" s="1141"/>
    </row>
    <row r="7" spans="1:39" ht="16.899999999999999" customHeight="1">
      <c r="A7" s="1143" t="s">
        <v>686</v>
      </c>
      <c r="B7" s="1143">
        <v>300002</v>
      </c>
      <c r="C7" s="1144" t="s">
        <v>797</v>
      </c>
      <c r="D7" s="1145">
        <f>VLOOKUP($A7,'[2]8A_2.1.16 3B&amp;5'!$A$2:$G$60,7,FALSE)</f>
        <v>475</v>
      </c>
      <c r="E7" s="1146">
        <f t="shared" ref="E7:E53" si="3">$E$4</f>
        <v>3642.513206532697</v>
      </c>
      <c r="F7" s="1146">
        <f t="shared" ref="F7:F53" si="4">ROUND(D7*E7,0)</f>
        <v>1730194</v>
      </c>
      <c r="G7" s="1146">
        <v>730.66950653120466</v>
      </c>
      <c r="H7" s="1146">
        <f t="shared" ref="H7:H53" si="5">G7*D7</f>
        <v>347068.01560232224</v>
      </c>
      <c r="I7" s="1147">
        <f t="shared" ref="I7:I53" si="6">ROUND(F7+H7,0)</f>
        <v>2077262</v>
      </c>
      <c r="J7" s="1148">
        <f>VLOOKUP($A7,'[3]October Mid-Year Adj'!$A$124:$J$197,10,FALSE)</f>
        <v>-240525</v>
      </c>
      <c r="K7" s="1149">
        <f>VLOOKUP($A7,'[3]February Mid-Year Adj'!$A$124:$J$197,10,FALSE)</f>
        <v>59038</v>
      </c>
      <c r="L7" s="1150">
        <f t="shared" ref="L7:L53" si="7">+J7+K7</f>
        <v>-181487</v>
      </c>
      <c r="M7" s="1147">
        <f t="shared" ref="M7:M53" si="8">+I7+L7</f>
        <v>1895775</v>
      </c>
      <c r="N7" s="1151">
        <v>-6453</v>
      </c>
      <c r="O7" s="1147">
        <f t="shared" ref="O7:O53" si="9">ROUND(M7+N7,0)</f>
        <v>1889322</v>
      </c>
      <c r="P7" s="1151">
        <f>VLOOKUP($A7,'[2]4_Level 4'!$A$5:$Q$195,5,FALSE)</f>
        <v>0</v>
      </c>
      <c r="Q7" s="1151">
        <f>VLOOKUP($A7,'[2]4_Level 4'!$A$5:$Q$195,17,FALSE)</f>
        <v>1920</v>
      </c>
      <c r="R7" s="1151">
        <f>VLOOKUP($A7,'[2]4_Level 4'!$A$5:$Q$195,10,FALSE)</f>
        <v>0</v>
      </c>
      <c r="S7" s="1151">
        <f>VLOOKUP($A7,'[2]4_Level 4'!$A$5:$Q$195,12,FALSE)</f>
        <v>0</v>
      </c>
      <c r="T7" s="1151">
        <f>VLOOKUP($A7,'[2]4_Level 4'!$A$5:$Q$195,13,FALSE)</f>
        <v>16145</v>
      </c>
      <c r="U7" s="1147">
        <f t="shared" ref="U7:U53" si="10">ROUND(SUM(O7:T7),0)</f>
        <v>1907387</v>
      </c>
      <c r="V7" s="1151">
        <f>+$V$4</f>
        <v>5264</v>
      </c>
      <c r="W7" s="1151"/>
      <c r="X7" s="1152">
        <f t="shared" ref="X7:X52" si="11">IF(V7=0,W7*D7,V7*D7)</f>
        <v>2500400</v>
      </c>
      <c r="Y7" s="1153">
        <f>VLOOKUP($A7,'[3]October Mid-Year Adj'!$A$124:$J$197,6,FALSE)</f>
        <v>-55</v>
      </c>
      <c r="Z7" s="1149">
        <f t="shared" ref="Z7:Z52" si="12">IF(V7=0,W7*Y7,V7*Y7)</f>
        <v>-289520</v>
      </c>
      <c r="AA7" s="1153">
        <f>VLOOKUP($A7,'[3]February Mid-Year Adj'!$A$124:$J$197,6,FALSE)</f>
        <v>27</v>
      </c>
      <c r="AB7" s="1149">
        <f t="shared" ref="AB7:AB52" si="13">IF(V7=0,W7*AA7*0.5,V7*AA7*0.5)</f>
        <v>71064</v>
      </c>
      <c r="AC7" s="1150">
        <f t="shared" ref="AC7:AC52" si="14">+Z7+AB7</f>
        <v>-218456</v>
      </c>
      <c r="AD7" s="1154">
        <f t="shared" ref="AD7:AD53" si="15">+X7+AC7</f>
        <v>2281944</v>
      </c>
      <c r="AE7" s="1149">
        <f>ROUND(AD7*-$AE$4,0)</f>
        <v>-39934</v>
      </c>
      <c r="AF7" s="1149">
        <f>ROUND(AD7*-$AF$4,0)</f>
        <v>-5705</v>
      </c>
      <c r="AG7" s="1149">
        <f>SUM(AE7:AF7)</f>
        <v>-45639</v>
      </c>
      <c r="AH7" s="1154">
        <f>AD7+AG7</f>
        <v>2236305</v>
      </c>
      <c r="AI7" s="1151">
        <v>-4809</v>
      </c>
      <c r="AJ7" s="1154">
        <f>ROUND(SUM(AH7:AI7),0)</f>
        <v>2231496</v>
      </c>
      <c r="AK7" s="1149">
        <f>VLOOKUP($A7,[4]MFP!$A$143:$HJ$196,218,FALSE)</f>
        <v>2100689</v>
      </c>
      <c r="AL7" s="1149">
        <f>AJ7-AK7</f>
        <v>130807</v>
      </c>
      <c r="AM7" s="1154">
        <f>ROUND(AL7/$AM$65,0)</f>
        <v>130807</v>
      </c>
    </row>
    <row r="8" spans="1:39" ht="16.899999999999999" customHeight="1">
      <c r="A8" s="1155" t="s">
        <v>688</v>
      </c>
      <c r="B8" s="1155">
        <v>300004</v>
      </c>
      <c r="C8" s="1156" t="s">
        <v>798</v>
      </c>
      <c r="D8" s="1157">
        <f>VLOOKUP($A8,'[2]8A_2.1.16 3B&amp;5'!$A$2:$G$60,7,FALSE)</f>
        <v>443</v>
      </c>
      <c r="E8" s="806">
        <f t="shared" si="3"/>
        <v>3642.513206532697</v>
      </c>
      <c r="F8" s="806">
        <f t="shared" si="4"/>
        <v>1613633</v>
      </c>
      <c r="G8" s="806">
        <v>746.0335616438357</v>
      </c>
      <c r="H8" s="806">
        <f t="shared" si="5"/>
        <v>330492.86780821922</v>
      </c>
      <c r="I8" s="1158">
        <f t="shared" si="6"/>
        <v>1944126</v>
      </c>
      <c r="J8" s="1159">
        <f>VLOOKUP($A8,'[3]October Mid-Year Adj'!$A$124:$J$197,10,FALSE)</f>
        <v>-48274</v>
      </c>
      <c r="K8" s="1160">
        <f>VLOOKUP($A8,'[3]February Mid-Year Adj'!$A$124:$J$197,10,FALSE)</f>
        <v>-13166</v>
      </c>
      <c r="L8" s="1161">
        <f t="shared" si="7"/>
        <v>-61440</v>
      </c>
      <c r="M8" s="1158">
        <f t="shared" si="8"/>
        <v>1882686</v>
      </c>
      <c r="N8" s="1162">
        <v>-4656</v>
      </c>
      <c r="O8" s="1158">
        <f t="shared" si="9"/>
        <v>1878030</v>
      </c>
      <c r="P8" s="1162">
        <f>VLOOKUP($A8,'[2]4_Level 4'!$A$5:$Q$195,5,FALSE)</f>
        <v>0</v>
      </c>
      <c r="Q8" s="1162">
        <f>VLOOKUP($A8,'[2]4_Level 4'!$A$5:$Q$195,17,FALSE)</f>
        <v>2652</v>
      </c>
      <c r="R8" s="1162">
        <f>VLOOKUP($A8,'[2]4_Level 4'!$A$5:$Q$195,10,FALSE)</f>
        <v>0</v>
      </c>
      <c r="S8" s="1162">
        <f>VLOOKUP($A8,'[2]4_Level 4'!$A$5:$Q$195,12,FALSE)</f>
        <v>0</v>
      </c>
      <c r="T8" s="1162">
        <f>VLOOKUP($A8,'[2]4_Level 4'!$A$5:$Q$195,13,FALSE)</f>
        <v>5514</v>
      </c>
      <c r="U8" s="1158">
        <f t="shared" si="10"/>
        <v>1886196</v>
      </c>
      <c r="V8" s="1162">
        <f>+$V$4</f>
        <v>5264</v>
      </c>
      <c r="W8" s="1162"/>
      <c r="X8" s="1163">
        <f t="shared" si="11"/>
        <v>2331952</v>
      </c>
      <c r="Y8" s="1164">
        <f>VLOOKUP($A8,'[3]October Mid-Year Adj'!$A$124:$J$197,6,FALSE)</f>
        <v>-11</v>
      </c>
      <c r="Z8" s="1160">
        <f t="shared" si="12"/>
        <v>-57904</v>
      </c>
      <c r="AA8" s="1164">
        <f>VLOOKUP($A8,'[3]February Mid-Year Adj'!$A$124:$J$197,6,FALSE)</f>
        <v>-6</v>
      </c>
      <c r="AB8" s="1160">
        <f t="shared" si="13"/>
        <v>-15792</v>
      </c>
      <c r="AC8" s="1161">
        <f t="shared" si="14"/>
        <v>-73696</v>
      </c>
      <c r="AD8" s="1165">
        <f t="shared" si="15"/>
        <v>2258256</v>
      </c>
      <c r="AE8" s="1160">
        <f t="shared" ref="AE8:AE53" si="16">ROUND(AD8*-$AE$4,0)</f>
        <v>-39519</v>
      </c>
      <c r="AF8" s="1160">
        <f t="shared" ref="AF8:AF53" si="17">ROUND(AD8*-$AF$4,0)</f>
        <v>-5646</v>
      </c>
      <c r="AG8" s="1160">
        <f t="shared" ref="AG8:AG53" si="18">SUM(AE8:AF8)</f>
        <v>-45165</v>
      </c>
      <c r="AH8" s="1165">
        <f t="shared" ref="AH8:AH53" si="19">AD8+AG8</f>
        <v>2213091</v>
      </c>
      <c r="AI8" s="1162">
        <v>-4809</v>
      </c>
      <c r="AJ8" s="1165">
        <f t="shared" ref="AJ8:AJ53" si="20">ROUND(SUM(AH8:AI8),0)</f>
        <v>2208282</v>
      </c>
      <c r="AK8" s="1160">
        <f>VLOOKUP($A8,[4]MFP!$A$143:$HJ$196,218,FALSE)</f>
        <v>2043833</v>
      </c>
      <c r="AL8" s="1160">
        <f t="shared" ref="AL8:AL53" si="21">AJ8-AK8</f>
        <v>164449</v>
      </c>
      <c r="AM8" s="1165">
        <f t="shared" ref="AM8:AM53" si="22">ROUND(AL8/$AM$65,0)</f>
        <v>164449</v>
      </c>
    </row>
    <row r="9" spans="1:39" ht="28.9" customHeight="1">
      <c r="A9" s="1155" t="s">
        <v>690</v>
      </c>
      <c r="B9" s="1155">
        <v>390001</v>
      </c>
      <c r="C9" s="1156" t="s">
        <v>799</v>
      </c>
      <c r="D9" s="1166">
        <f>VLOOKUP($A9,'[2]8A_2.1.16 3B&amp;5'!$A$2:$G$60,7,FALSE)</f>
        <v>431</v>
      </c>
      <c r="E9" s="806">
        <f t="shared" si="3"/>
        <v>3642.513206532697</v>
      </c>
      <c r="F9" s="806">
        <f t="shared" si="4"/>
        <v>1569923</v>
      </c>
      <c r="G9" s="1162">
        <v>650.55234865477053</v>
      </c>
      <c r="H9" s="806">
        <f t="shared" si="5"/>
        <v>280388.06227020611</v>
      </c>
      <c r="I9" s="1158">
        <f t="shared" si="6"/>
        <v>1850311</v>
      </c>
      <c r="J9" s="1159">
        <f>VLOOKUP($A9,'[3]October Mid-Year Adj'!$A$124:$J$197,10,FALSE)</f>
        <v>-244705</v>
      </c>
      <c r="K9" s="1160">
        <f>VLOOKUP($A9,'[3]February Mid-Year Adj'!$A$124:$J$197,10,FALSE)</f>
        <v>-12879</v>
      </c>
      <c r="L9" s="1161">
        <f t="shared" si="7"/>
        <v>-257584</v>
      </c>
      <c r="M9" s="1158">
        <f t="shared" si="8"/>
        <v>1592727</v>
      </c>
      <c r="N9" s="1162">
        <v>-6569</v>
      </c>
      <c r="O9" s="1158">
        <f t="shared" si="9"/>
        <v>1586158</v>
      </c>
      <c r="P9" s="1162">
        <f>VLOOKUP($A9,'[2]4_Level 4'!$A$5:$Q$195,5,FALSE)</f>
        <v>0</v>
      </c>
      <c r="Q9" s="1162">
        <f>VLOOKUP($A9,'[2]4_Level 4'!$A$5:$Q$195,17,FALSE)</f>
        <v>11892</v>
      </c>
      <c r="R9" s="1162">
        <f>VLOOKUP($A9,'[2]4_Level 4'!$A$5:$Q$195,10,FALSE)</f>
        <v>0</v>
      </c>
      <c r="S9" s="1162">
        <f>VLOOKUP($A9,'[2]4_Level 4'!$A$5:$Q$195,12,FALSE)</f>
        <v>0</v>
      </c>
      <c r="T9" s="1162">
        <f>VLOOKUP($A9,'[2]4_Level 4'!$A$5:$Q$195,13,FALSE)</f>
        <v>0</v>
      </c>
      <c r="U9" s="1158">
        <f t="shared" si="10"/>
        <v>1598050</v>
      </c>
      <c r="V9" s="1162"/>
      <c r="W9" s="1162">
        <f>+$W$4</f>
        <v>6058</v>
      </c>
      <c r="X9" s="1163">
        <f t="shared" si="11"/>
        <v>2610998</v>
      </c>
      <c r="Y9" s="1164">
        <f>VLOOKUP($A9,'[3]October Mid-Year Adj'!$A$124:$J$197,6,FALSE)</f>
        <v>-57</v>
      </c>
      <c r="Z9" s="1160">
        <f t="shared" si="12"/>
        <v>-345306</v>
      </c>
      <c r="AA9" s="1164">
        <f>VLOOKUP($A9,'[3]February Mid-Year Adj'!$A$124:$J$197,6,FALSE)</f>
        <v>-6</v>
      </c>
      <c r="AB9" s="1160">
        <f t="shared" si="13"/>
        <v>-18174</v>
      </c>
      <c r="AC9" s="1161">
        <f t="shared" si="14"/>
        <v>-363480</v>
      </c>
      <c r="AD9" s="1165">
        <f t="shared" si="15"/>
        <v>2247518</v>
      </c>
      <c r="AE9" s="1160">
        <f t="shared" si="16"/>
        <v>-39332</v>
      </c>
      <c r="AF9" s="1160">
        <f t="shared" si="17"/>
        <v>-5619</v>
      </c>
      <c r="AG9" s="1160">
        <f t="shared" si="18"/>
        <v>-44951</v>
      </c>
      <c r="AH9" s="1165">
        <f t="shared" si="19"/>
        <v>2202567</v>
      </c>
      <c r="AI9" s="1162">
        <v>-5469</v>
      </c>
      <c r="AJ9" s="1165">
        <f t="shared" si="20"/>
        <v>2197098</v>
      </c>
      <c r="AK9" s="1160">
        <f>VLOOKUP($A9,[4]MFP!$A$143:$HJ$196,218,FALSE)</f>
        <v>2105172</v>
      </c>
      <c r="AL9" s="1160">
        <f t="shared" si="21"/>
        <v>91926</v>
      </c>
      <c r="AM9" s="1165">
        <f t="shared" si="22"/>
        <v>91926</v>
      </c>
    </row>
    <row r="10" spans="1:39" ht="16.899999999999999" customHeight="1">
      <c r="A10" s="1167" t="s">
        <v>692</v>
      </c>
      <c r="B10" s="1167" t="s">
        <v>692</v>
      </c>
      <c r="C10" s="1168" t="s">
        <v>800</v>
      </c>
      <c r="D10" s="1157">
        <f>VLOOKUP($A10,'[2]8A_2.1.16 3B&amp;5'!$A$2:$G$60,7,FALSE)</f>
        <v>320</v>
      </c>
      <c r="E10" s="806">
        <f t="shared" si="3"/>
        <v>3642.513206532697</v>
      </c>
      <c r="F10" s="806">
        <f t="shared" si="4"/>
        <v>1165604</v>
      </c>
      <c r="G10" s="1162">
        <v>746.0335616438357</v>
      </c>
      <c r="H10" s="806">
        <f t="shared" si="5"/>
        <v>238730.73972602742</v>
      </c>
      <c r="I10" s="1158">
        <f t="shared" si="6"/>
        <v>1404335</v>
      </c>
      <c r="J10" s="1159">
        <f>VLOOKUP($A10,'[3]October Mid-Year Adj'!$A$124:$J$197,10,FALSE)</f>
        <v>-193096</v>
      </c>
      <c r="K10" s="1160">
        <f>VLOOKUP($A10,'[3]February Mid-Year Adj'!$A$124:$J$197,10,FALSE)</f>
        <v>63634</v>
      </c>
      <c r="L10" s="1161">
        <f t="shared" si="7"/>
        <v>-129462</v>
      </c>
      <c r="M10" s="1158">
        <f t="shared" si="8"/>
        <v>1274873</v>
      </c>
      <c r="N10" s="1162">
        <v>-22796</v>
      </c>
      <c r="O10" s="1158">
        <f t="shared" si="9"/>
        <v>1252077</v>
      </c>
      <c r="P10" s="1162">
        <f>VLOOKUP($A10,'[2]4_Level 4'!$A$5:$Q$195,5,FALSE)</f>
        <v>0</v>
      </c>
      <c r="Q10" s="1162">
        <f>VLOOKUP($A10,'[2]4_Level 4'!$A$5:$Q$195,17,FALSE)</f>
        <v>0</v>
      </c>
      <c r="R10" s="1162">
        <f>VLOOKUP($A10,'[2]4_Level 4'!$A$5:$Q$195,10,FALSE)</f>
        <v>0</v>
      </c>
      <c r="S10" s="1162">
        <f>VLOOKUP($A10,'[2]4_Level 4'!$A$5:$Q$195,12,FALSE)</f>
        <v>0</v>
      </c>
      <c r="T10" s="1162">
        <f>VLOOKUP($A10,'[2]4_Level 4'!$A$5:$Q$195,13,FALSE)</f>
        <v>35199</v>
      </c>
      <c r="U10" s="1158">
        <f t="shared" si="10"/>
        <v>1287276</v>
      </c>
      <c r="V10" s="1162">
        <f>+$V$4</f>
        <v>5264</v>
      </c>
      <c r="W10" s="1162"/>
      <c r="X10" s="1163">
        <f t="shared" si="11"/>
        <v>1684480</v>
      </c>
      <c r="Y10" s="1164">
        <f>VLOOKUP($A10,'[3]October Mid-Year Adj'!$A$124:$J$197,6,FALSE)</f>
        <v>-44</v>
      </c>
      <c r="Z10" s="1160">
        <f t="shared" si="12"/>
        <v>-231616</v>
      </c>
      <c r="AA10" s="1164">
        <f>VLOOKUP($A10,'[3]February Mid-Year Adj'!$A$124:$J$197,6,FALSE)</f>
        <v>29</v>
      </c>
      <c r="AB10" s="1160">
        <f t="shared" si="13"/>
        <v>76328</v>
      </c>
      <c r="AC10" s="1161">
        <f t="shared" si="14"/>
        <v>-155288</v>
      </c>
      <c r="AD10" s="1165">
        <f t="shared" si="15"/>
        <v>1529192</v>
      </c>
      <c r="AE10" s="1160">
        <f t="shared" si="16"/>
        <v>-26761</v>
      </c>
      <c r="AF10" s="1160">
        <f t="shared" si="17"/>
        <v>-3823</v>
      </c>
      <c r="AG10" s="1160">
        <f t="shared" si="18"/>
        <v>-30584</v>
      </c>
      <c r="AH10" s="1165">
        <f t="shared" si="19"/>
        <v>1498608</v>
      </c>
      <c r="AI10" s="1162">
        <v>-21570</v>
      </c>
      <c r="AJ10" s="1165">
        <f t="shared" si="20"/>
        <v>1477038</v>
      </c>
      <c r="AK10" s="1160">
        <f>VLOOKUP($A10,[4]MFP!$A$143:$HJ$196,218,FALSE)</f>
        <v>1393095</v>
      </c>
      <c r="AL10" s="1160">
        <f t="shared" si="21"/>
        <v>83943</v>
      </c>
      <c r="AM10" s="1165">
        <f t="shared" si="22"/>
        <v>83943</v>
      </c>
    </row>
    <row r="11" spans="1:39" ht="16.899999999999999" customHeight="1">
      <c r="A11" s="1169" t="s">
        <v>694</v>
      </c>
      <c r="B11" s="1169">
        <v>393001</v>
      </c>
      <c r="C11" s="1170" t="s">
        <v>801</v>
      </c>
      <c r="D11" s="1171">
        <f>VLOOKUP($A11,'[2]8A_2.1.16 3B&amp;5'!$A$2:$G$60,7,FALSE)</f>
        <v>864</v>
      </c>
      <c r="E11" s="825">
        <f t="shared" si="3"/>
        <v>3642.513206532697</v>
      </c>
      <c r="F11" s="825">
        <f t="shared" si="4"/>
        <v>3147131</v>
      </c>
      <c r="G11" s="825">
        <v>776.90344307346322</v>
      </c>
      <c r="H11" s="825">
        <f t="shared" si="5"/>
        <v>671244.57481547224</v>
      </c>
      <c r="I11" s="1172">
        <f t="shared" si="6"/>
        <v>3818376</v>
      </c>
      <c r="J11" s="1173">
        <f>VLOOKUP($A11,'[3]October Mid-Year Adj'!$A$124:$J$197,10,FALSE)</f>
        <v>441942</v>
      </c>
      <c r="K11" s="1174">
        <f>VLOOKUP($A11,'[3]February Mid-Year Adj'!$A$124:$J$197,10,FALSE)</f>
        <v>-48614</v>
      </c>
      <c r="L11" s="1175">
        <f t="shared" si="7"/>
        <v>393328</v>
      </c>
      <c r="M11" s="1172">
        <f t="shared" si="8"/>
        <v>4211704</v>
      </c>
      <c r="N11" s="1176">
        <v>-6036</v>
      </c>
      <c r="O11" s="1172">
        <f t="shared" si="9"/>
        <v>4205668</v>
      </c>
      <c r="P11" s="1176">
        <f>VLOOKUP($A11,'[2]4_Level 4'!$A$5:$Q$195,5,FALSE)</f>
        <v>0</v>
      </c>
      <c r="Q11" s="1176">
        <f>VLOOKUP($A11,'[2]4_Level 4'!$A$5:$Q$195,17,FALSE)</f>
        <v>0</v>
      </c>
      <c r="R11" s="1176">
        <f>VLOOKUP($A11,'[2]4_Level 4'!$A$5:$Q$195,10,FALSE)</f>
        <v>0</v>
      </c>
      <c r="S11" s="1176">
        <f>VLOOKUP($A11,'[2]4_Level 4'!$A$5:$Q$195,12,FALSE)</f>
        <v>0</v>
      </c>
      <c r="T11" s="1176">
        <f>VLOOKUP($A11,'[2]4_Level 4'!$A$5:$Q$195,13,FALSE)</f>
        <v>0</v>
      </c>
      <c r="U11" s="1172">
        <f t="shared" si="10"/>
        <v>4205668</v>
      </c>
      <c r="V11" s="1176">
        <f>+$V$4</f>
        <v>5264</v>
      </c>
      <c r="W11" s="1176"/>
      <c r="X11" s="1177">
        <f t="shared" si="11"/>
        <v>4548096</v>
      </c>
      <c r="Y11" s="1178">
        <f>VLOOKUP($A11,'[3]October Mid-Year Adj'!$A$124:$J$197,6,FALSE)</f>
        <v>100</v>
      </c>
      <c r="Z11" s="1174">
        <f t="shared" si="12"/>
        <v>526400</v>
      </c>
      <c r="AA11" s="1178">
        <f>VLOOKUP($A11,'[3]February Mid-Year Adj'!$A$124:$J$197,6,FALSE)</f>
        <v>-22</v>
      </c>
      <c r="AB11" s="1174">
        <f t="shared" si="13"/>
        <v>-57904</v>
      </c>
      <c r="AC11" s="1175">
        <f t="shared" si="14"/>
        <v>468496</v>
      </c>
      <c r="AD11" s="1179">
        <f t="shared" si="15"/>
        <v>5016592</v>
      </c>
      <c r="AE11" s="1174">
        <f t="shared" si="16"/>
        <v>-87790</v>
      </c>
      <c r="AF11" s="1174">
        <f t="shared" si="17"/>
        <v>-12541</v>
      </c>
      <c r="AG11" s="1174">
        <f t="shared" si="18"/>
        <v>-100331</v>
      </c>
      <c r="AH11" s="1179">
        <f t="shared" si="19"/>
        <v>4916261</v>
      </c>
      <c r="AI11" s="1176">
        <v>-7072.5</v>
      </c>
      <c r="AJ11" s="1179">
        <f t="shared" si="20"/>
        <v>4909189</v>
      </c>
      <c r="AK11" s="1174">
        <f>VLOOKUP($A11,[4]MFP!$A$143:$HJ$196,218,FALSE)</f>
        <v>4388272</v>
      </c>
      <c r="AL11" s="1174">
        <f t="shared" si="21"/>
        <v>520917</v>
      </c>
      <c r="AM11" s="1179">
        <f t="shared" si="22"/>
        <v>520917</v>
      </c>
    </row>
    <row r="12" spans="1:39" ht="16.899999999999999" customHeight="1">
      <c r="A12" s="1143" t="s">
        <v>696</v>
      </c>
      <c r="B12" s="1143">
        <v>393002</v>
      </c>
      <c r="C12" s="1144" t="s">
        <v>802</v>
      </c>
      <c r="D12" s="1145">
        <f>VLOOKUP($A12,'[2]8A_2.1.16 3B&amp;5'!$A$2:$G$60,7,FALSE)</f>
        <v>518</v>
      </c>
      <c r="E12" s="1146">
        <f t="shared" si="3"/>
        <v>3642.513206532697</v>
      </c>
      <c r="F12" s="1146">
        <f t="shared" si="4"/>
        <v>1886822</v>
      </c>
      <c r="G12" s="1146">
        <v>642.89065513553726</v>
      </c>
      <c r="H12" s="1146">
        <f t="shared" si="5"/>
        <v>333017.35936020833</v>
      </c>
      <c r="I12" s="1147">
        <f t="shared" si="6"/>
        <v>2219839</v>
      </c>
      <c r="J12" s="1148">
        <f>VLOOKUP($A12,'[3]October Mid-Year Adj'!$A$124:$J$197,10,FALSE)</f>
        <v>0</v>
      </c>
      <c r="K12" s="1149">
        <f>VLOOKUP($A12,'[3]February Mid-Year Adj'!$A$124:$J$197,10,FALSE)</f>
        <v>-17142</v>
      </c>
      <c r="L12" s="1150">
        <f t="shared" si="7"/>
        <v>-17142</v>
      </c>
      <c r="M12" s="1147">
        <f t="shared" si="8"/>
        <v>2202697</v>
      </c>
      <c r="N12" s="1151">
        <v>-1664</v>
      </c>
      <c r="O12" s="1147">
        <f t="shared" si="9"/>
        <v>2201033</v>
      </c>
      <c r="P12" s="1151">
        <f>VLOOKUP($A12,'[2]4_Level 4'!$A$5:$Q$195,5,FALSE)</f>
        <v>0</v>
      </c>
      <c r="Q12" s="1151">
        <f>VLOOKUP($A12,'[2]4_Level 4'!$A$5:$Q$195,17,FALSE)</f>
        <v>0</v>
      </c>
      <c r="R12" s="1151">
        <f>VLOOKUP($A12,'[2]4_Level 4'!$A$5:$Q$195,10,FALSE)</f>
        <v>0</v>
      </c>
      <c r="S12" s="1151">
        <f>VLOOKUP($A12,'[2]4_Level 4'!$A$5:$Q$195,12,FALSE)</f>
        <v>0</v>
      </c>
      <c r="T12" s="1151">
        <f>VLOOKUP($A12,'[2]4_Level 4'!$A$5:$Q$195,13,FALSE)</f>
        <v>0</v>
      </c>
      <c r="U12" s="1147">
        <f t="shared" si="10"/>
        <v>2201033</v>
      </c>
      <c r="V12" s="1151">
        <f>+$V$4</f>
        <v>5264</v>
      </c>
      <c r="W12" s="1151"/>
      <c r="X12" s="1152">
        <f t="shared" si="11"/>
        <v>2726752</v>
      </c>
      <c r="Y12" s="1153">
        <f>VLOOKUP($A12,'[3]October Mid-Year Adj'!$A$124:$J$197,6,FALSE)</f>
        <v>0</v>
      </c>
      <c r="Z12" s="1149">
        <f t="shared" si="12"/>
        <v>0</v>
      </c>
      <c r="AA12" s="1153">
        <f>VLOOKUP($A12,'[3]February Mid-Year Adj'!$A$124:$J$197,6,FALSE)</f>
        <v>-8</v>
      </c>
      <c r="AB12" s="1149">
        <f t="shared" si="13"/>
        <v>-21056</v>
      </c>
      <c r="AC12" s="1150">
        <f t="shared" si="14"/>
        <v>-21056</v>
      </c>
      <c r="AD12" s="1154">
        <f t="shared" si="15"/>
        <v>2705696</v>
      </c>
      <c r="AE12" s="1149">
        <f t="shared" si="16"/>
        <v>-47350</v>
      </c>
      <c r="AF12" s="1149">
        <f t="shared" si="17"/>
        <v>-6764</v>
      </c>
      <c r="AG12" s="1149">
        <f t="shared" si="18"/>
        <v>-54114</v>
      </c>
      <c r="AH12" s="1154">
        <f t="shared" si="19"/>
        <v>2651582</v>
      </c>
      <c r="AI12" s="1151">
        <v>-2404.5</v>
      </c>
      <c r="AJ12" s="1154">
        <f t="shared" si="20"/>
        <v>2649178</v>
      </c>
      <c r="AK12" s="1149">
        <f>VLOOKUP($A12,[4]MFP!$A$143:$HJ$196,218,FALSE)</f>
        <v>2435348</v>
      </c>
      <c r="AL12" s="1149">
        <f t="shared" si="21"/>
        <v>213830</v>
      </c>
      <c r="AM12" s="1154">
        <f t="shared" si="22"/>
        <v>213830</v>
      </c>
    </row>
    <row r="13" spans="1:39" ht="28.9" customHeight="1">
      <c r="A13" s="1155" t="s">
        <v>698</v>
      </c>
      <c r="B13" s="1155">
        <v>393003</v>
      </c>
      <c r="C13" s="1156" t="s">
        <v>803</v>
      </c>
      <c r="D13" s="1157">
        <f>VLOOKUP($A13,'[2]8A_2.1.16 3B&amp;5'!$A$2:$G$60,7,FALSE)</f>
        <v>464</v>
      </c>
      <c r="E13" s="806">
        <f t="shared" si="3"/>
        <v>3642.513206532697</v>
      </c>
      <c r="F13" s="806">
        <f t="shared" si="4"/>
        <v>1690126</v>
      </c>
      <c r="G13" s="806">
        <v>746.0335616438357</v>
      </c>
      <c r="H13" s="806">
        <f t="shared" si="5"/>
        <v>346159.57260273979</v>
      </c>
      <c r="I13" s="1158">
        <f t="shared" si="6"/>
        <v>2036286</v>
      </c>
      <c r="J13" s="1159">
        <f>VLOOKUP($A13,'[3]October Mid-Year Adj'!$A$124:$J$197,10,FALSE)</f>
        <v>0</v>
      </c>
      <c r="K13" s="1160">
        <f>VLOOKUP($A13,'[3]February Mid-Year Adj'!$A$124:$J$197,10,FALSE)</f>
        <v>50468</v>
      </c>
      <c r="L13" s="1161">
        <f t="shared" si="7"/>
        <v>50468</v>
      </c>
      <c r="M13" s="1158">
        <f t="shared" si="8"/>
        <v>2086754</v>
      </c>
      <c r="N13" s="1162">
        <v>-9709</v>
      </c>
      <c r="O13" s="1158">
        <f t="shared" si="9"/>
        <v>2077045</v>
      </c>
      <c r="P13" s="1162">
        <f>VLOOKUP($A13,'[2]4_Level 4'!$A$5:$Q$195,5,FALSE)</f>
        <v>0</v>
      </c>
      <c r="Q13" s="1162">
        <f>VLOOKUP($A13,'[2]4_Level 4'!$A$5:$Q$195,17,FALSE)</f>
        <v>0</v>
      </c>
      <c r="R13" s="1162">
        <f>VLOOKUP($A13,'[2]4_Level 4'!$A$5:$Q$195,10,FALSE)</f>
        <v>0</v>
      </c>
      <c r="S13" s="1162">
        <f>VLOOKUP($A13,'[2]4_Level 4'!$A$5:$Q$195,12,FALSE)</f>
        <v>0</v>
      </c>
      <c r="T13" s="1162">
        <f>VLOOKUP($A13,'[2]4_Level 4'!$A$5:$Q$195,13,FALSE)</f>
        <v>0</v>
      </c>
      <c r="U13" s="1158">
        <f t="shared" si="10"/>
        <v>2077045</v>
      </c>
      <c r="V13" s="1162"/>
      <c r="W13" s="1162">
        <f>+$W$4</f>
        <v>6058</v>
      </c>
      <c r="X13" s="1163">
        <f t="shared" si="11"/>
        <v>2810912</v>
      </c>
      <c r="Y13" s="1164">
        <f>VLOOKUP($A13,'[3]October Mid-Year Adj'!$A$124:$J$197,6,FALSE)</f>
        <v>0</v>
      </c>
      <c r="Z13" s="1160">
        <f t="shared" si="12"/>
        <v>0</v>
      </c>
      <c r="AA13" s="1164">
        <f>VLOOKUP($A13,'[3]February Mid-Year Adj'!$A$124:$J$197,6,FALSE)</f>
        <v>23</v>
      </c>
      <c r="AB13" s="1160">
        <f t="shared" si="13"/>
        <v>69667</v>
      </c>
      <c r="AC13" s="1161">
        <f t="shared" si="14"/>
        <v>69667</v>
      </c>
      <c r="AD13" s="1165">
        <f t="shared" si="15"/>
        <v>2880579</v>
      </c>
      <c r="AE13" s="1160">
        <f t="shared" si="16"/>
        <v>-50410</v>
      </c>
      <c r="AF13" s="1160">
        <f t="shared" si="17"/>
        <v>-7201</v>
      </c>
      <c r="AG13" s="1160">
        <f t="shared" si="18"/>
        <v>-57611</v>
      </c>
      <c r="AH13" s="1165">
        <f t="shared" si="19"/>
        <v>2822968</v>
      </c>
      <c r="AI13" s="1162">
        <v>0</v>
      </c>
      <c r="AJ13" s="1165">
        <f t="shared" si="20"/>
        <v>2822968</v>
      </c>
      <c r="AK13" s="1160">
        <f>VLOOKUP($A13,[4]MFP!$A$143:$HJ$196,218,FALSE)</f>
        <v>2572926</v>
      </c>
      <c r="AL13" s="1160">
        <f t="shared" si="21"/>
        <v>250042</v>
      </c>
      <c r="AM13" s="1165">
        <f t="shared" si="22"/>
        <v>250042</v>
      </c>
    </row>
    <row r="14" spans="1:39" ht="16.899999999999999" customHeight="1">
      <c r="A14" s="1155" t="s">
        <v>700</v>
      </c>
      <c r="B14" s="1155">
        <v>395005</v>
      </c>
      <c r="C14" s="1156" t="s">
        <v>804</v>
      </c>
      <c r="D14" s="1157">
        <f>VLOOKUP($A14,'[2]8A_2.1.16 3B&amp;5'!$A$2:$G$60,7,FALSE)</f>
        <v>1245</v>
      </c>
      <c r="E14" s="806">
        <f t="shared" si="3"/>
        <v>3642.513206532697</v>
      </c>
      <c r="F14" s="806">
        <f t="shared" si="4"/>
        <v>4534929</v>
      </c>
      <c r="G14" s="806">
        <v>592.05529010815155</v>
      </c>
      <c r="H14" s="806">
        <f t="shared" si="5"/>
        <v>737108.83618464868</v>
      </c>
      <c r="I14" s="1158">
        <f t="shared" si="6"/>
        <v>5272038</v>
      </c>
      <c r="J14" s="1159">
        <f>VLOOKUP($A14,'[3]October Mid-Year Adj'!$A$124:$J$197,10,FALSE)</f>
        <v>-177852</v>
      </c>
      <c r="K14" s="1160">
        <f>VLOOKUP($A14,'[3]February Mid-Year Adj'!$A$124:$J$197,10,FALSE)</f>
        <v>-78340</v>
      </c>
      <c r="L14" s="1161">
        <f t="shared" si="7"/>
        <v>-256192</v>
      </c>
      <c r="M14" s="1158">
        <f t="shared" si="8"/>
        <v>5015846</v>
      </c>
      <c r="N14" s="1162">
        <v>-168671</v>
      </c>
      <c r="O14" s="1158">
        <f t="shared" si="9"/>
        <v>4847175</v>
      </c>
      <c r="P14" s="1162">
        <f>VLOOKUP($A14,'[2]4_Level 4'!$A$5:$Q$195,5,FALSE)</f>
        <v>0</v>
      </c>
      <c r="Q14" s="1162">
        <f>VLOOKUP($A14,'[2]4_Level 4'!$A$5:$Q$195,17,FALSE)</f>
        <v>19403</v>
      </c>
      <c r="R14" s="1162">
        <f>VLOOKUP($A14,'[2]4_Level 4'!$A$5:$Q$195,10,FALSE)</f>
        <v>0</v>
      </c>
      <c r="S14" s="1162">
        <f>VLOOKUP($A14,'[2]4_Level 4'!$A$5:$Q$195,12,FALSE)</f>
        <v>10000</v>
      </c>
      <c r="T14" s="1162">
        <f>VLOOKUP($A14,'[2]4_Level 4'!$A$5:$Q$195,13,FALSE)</f>
        <v>13122</v>
      </c>
      <c r="U14" s="1158">
        <f t="shared" si="10"/>
        <v>4889700</v>
      </c>
      <c r="V14" s="1162">
        <f t="shared" ref="V14:V19" si="23">+$V$4</f>
        <v>5264</v>
      </c>
      <c r="W14" s="1162"/>
      <c r="X14" s="1163">
        <f t="shared" si="11"/>
        <v>6553680</v>
      </c>
      <c r="Y14" s="1164">
        <f>VLOOKUP($A14,'[3]October Mid-Year Adj'!$A$124:$J$197,6,FALSE)</f>
        <v>-42</v>
      </c>
      <c r="Z14" s="1160">
        <f t="shared" si="12"/>
        <v>-221088</v>
      </c>
      <c r="AA14" s="1164">
        <f>VLOOKUP($A14,'[3]February Mid-Year Adj'!$A$124:$J$197,6,FALSE)</f>
        <v>-37</v>
      </c>
      <c r="AB14" s="1160">
        <f t="shared" si="13"/>
        <v>-97384</v>
      </c>
      <c r="AC14" s="1161">
        <f t="shared" si="14"/>
        <v>-318472</v>
      </c>
      <c r="AD14" s="1165">
        <f t="shared" si="15"/>
        <v>6235208</v>
      </c>
      <c r="AE14" s="1160">
        <f t="shared" si="16"/>
        <v>-109116</v>
      </c>
      <c r="AF14" s="1160">
        <f t="shared" si="17"/>
        <v>-15588</v>
      </c>
      <c r="AG14" s="1160">
        <f t="shared" si="18"/>
        <v>-124704</v>
      </c>
      <c r="AH14" s="1165">
        <f t="shared" si="19"/>
        <v>6110504</v>
      </c>
      <c r="AI14" s="1162">
        <v>-183763.5</v>
      </c>
      <c r="AJ14" s="1165">
        <f t="shared" si="20"/>
        <v>5926741</v>
      </c>
      <c r="AK14" s="1160">
        <f>VLOOKUP($A14,[4]MFP!$A$143:$HJ$196,218,FALSE)</f>
        <v>5515141</v>
      </c>
      <c r="AL14" s="1160">
        <f t="shared" si="21"/>
        <v>411600</v>
      </c>
      <c r="AM14" s="1165">
        <f t="shared" si="22"/>
        <v>411600</v>
      </c>
    </row>
    <row r="15" spans="1:39" ht="16.899999999999999" customHeight="1">
      <c r="A15" s="1155" t="s">
        <v>702</v>
      </c>
      <c r="B15" s="1155">
        <v>395004</v>
      </c>
      <c r="C15" s="1156" t="s">
        <v>805</v>
      </c>
      <c r="D15" s="1157">
        <f>VLOOKUP($A15,'[2]8A_2.1.16 3B&amp;5'!$A$2:$G$60,7,FALSE)</f>
        <v>587</v>
      </c>
      <c r="E15" s="806">
        <f t="shared" si="3"/>
        <v>3642.513206532697</v>
      </c>
      <c r="F15" s="806">
        <f t="shared" si="4"/>
        <v>2138155</v>
      </c>
      <c r="G15" s="806">
        <v>1003.4698393033485</v>
      </c>
      <c r="H15" s="806">
        <f t="shared" si="5"/>
        <v>589036.79567106557</v>
      </c>
      <c r="I15" s="1158">
        <f t="shared" si="6"/>
        <v>2727192</v>
      </c>
      <c r="J15" s="1159">
        <f>VLOOKUP($A15,'[3]October Mid-Year Adj'!$A$124:$J$197,10,FALSE)</f>
        <v>-571456</v>
      </c>
      <c r="K15" s="1160">
        <f>VLOOKUP($A15,'[3]February Mid-Year Adj'!$A$124:$J$197,10,FALSE)</f>
        <v>27876</v>
      </c>
      <c r="L15" s="1161">
        <f t="shared" si="7"/>
        <v>-543580</v>
      </c>
      <c r="M15" s="1158">
        <f t="shared" si="8"/>
        <v>2183612</v>
      </c>
      <c r="N15" s="1162">
        <v>0</v>
      </c>
      <c r="O15" s="1158">
        <f t="shared" si="9"/>
        <v>2183612</v>
      </c>
      <c r="P15" s="1162">
        <f>VLOOKUP($A15,'[2]4_Level 4'!$A$5:$Q$195,5,FALSE)</f>
        <v>0</v>
      </c>
      <c r="Q15" s="1162">
        <f>VLOOKUP($A15,'[2]4_Level 4'!$A$5:$Q$195,17,FALSE)</f>
        <v>1625</v>
      </c>
      <c r="R15" s="1162">
        <f>VLOOKUP($A15,'[2]4_Level 4'!$A$5:$Q$195,10,FALSE)</f>
        <v>0</v>
      </c>
      <c r="S15" s="1162">
        <f>VLOOKUP($A15,'[2]4_Level 4'!$A$5:$Q$195,12,FALSE)</f>
        <v>0</v>
      </c>
      <c r="T15" s="1162">
        <f>VLOOKUP($A15,'[2]4_Level 4'!$A$5:$Q$195,13,FALSE)</f>
        <v>4207</v>
      </c>
      <c r="U15" s="1158">
        <f t="shared" si="10"/>
        <v>2189444</v>
      </c>
      <c r="V15" s="1162">
        <f t="shared" si="23"/>
        <v>5264</v>
      </c>
      <c r="W15" s="1162"/>
      <c r="X15" s="1163">
        <f t="shared" si="11"/>
        <v>3089968</v>
      </c>
      <c r="Y15" s="1164">
        <f>VLOOKUP($A15,'[3]October Mid-Year Adj'!$A$124:$J$197,6,FALSE)</f>
        <v>-123</v>
      </c>
      <c r="Z15" s="1160">
        <f t="shared" si="12"/>
        <v>-647472</v>
      </c>
      <c r="AA15" s="1164">
        <f>VLOOKUP($A15,'[3]February Mid-Year Adj'!$A$124:$J$197,6,FALSE)</f>
        <v>12</v>
      </c>
      <c r="AB15" s="1160">
        <f t="shared" si="13"/>
        <v>31584</v>
      </c>
      <c r="AC15" s="1161">
        <f t="shared" si="14"/>
        <v>-615888</v>
      </c>
      <c r="AD15" s="1165">
        <f t="shared" si="15"/>
        <v>2474080</v>
      </c>
      <c r="AE15" s="1160">
        <f t="shared" si="16"/>
        <v>-43296</v>
      </c>
      <c r="AF15" s="1160">
        <f t="shared" si="17"/>
        <v>-6185</v>
      </c>
      <c r="AG15" s="1160">
        <f t="shared" si="18"/>
        <v>-49481</v>
      </c>
      <c r="AH15" s="1165">
        <f t="shared" si="19"/>
        <v>2424599</v>
      </c>
      <c r="AI15" s="1162">
        <v>0</v>
      </c>
      <c r="AJ15" s="1165">
        <f t="shared" si="20"/>
        <v>2424599</v>
      </c>
      <c r="AK15" s="1160">
        <f>VLOOKUP($A15,[4]MFP!$A$143:$HJ$196,218,FALSE)</f>
        <v>2267697</v>
      </c>
      <c r="AL15" s="1160">
        <f t="shared" si="21"/>
        <v>156902</v>
      </c>
      <c r="AM15" s="1165">
        <f t="shared" si="22"/>
        <v>156902</v>
      </c>
    </row>
    <row r="16" spans="1:39" ht="16.899999999999999" customHeight="1">
      <c r="A16" s="1169" t="s">
        <v>704</v>
      </c>
      <c r="B16" s="1169">
        <v>395003</v>
      </c>
      <c r="C16" s="1170" t="s">
        <v>806</v>
      </c>
      <c r="D16" s="1171">
        <f>VLOOKUP($A16,'[2]8A_2.1.16 3B&amp;5'!$A$2:$G$60,7,FALSE)</f>
        <v>531</v>
      </c>
      <c r="E16" s="825">
        <f t="shared" si="3"/>
        <v>3642.513206532697</v>
      </c>
      <c r="F16" s="825">
        <f t="shared" si="4"/>
        <v>1934175</v>
      </c>
      <c r="G16" s="825">
        <v>761.3587570202327</v>
      </c>
      <c r="H16" s="825">
        <f t="shared" si="5"/>
        <v>404281.49997774354</v>
      </c>
      <c r="I16" s="1172">
        <f t="shared" si="6"/>
        <v>2338456</v>
      </c>
      <c r="J16" s="1173">
        <f>VLOOKUP($A16,'[3]October Mid-Year Adj'!$A$124:$J$197,10,FALSE)</f>
        <v>-444791</v>
      </c>
      <c r="K16" s="1174">
        <f>VLOOKUP($A16,'[3]February Mid-Year Adj'!$A$124:$J$197,10,FALSE)</f>
        <v>19817</v>
      </c>
      <c r="L16" s="1175">
        <f t="shared" si="7"/>
        <v>-424974</v>
      </c>
      <c r="M16" s="1172">
        <f t="shared" si="8"/>
        <v>1913482</v>
      </c>
      <c r="N16" s="1176">
        <v>-3913</v>
      </c>
      <c r="O16" s="1172">
        <f t="shared" si="9"/>
        <v>1909569</v>
      </c>
      <c r="P16" s="1176">
        <f>VLOOKUP($A16,'[2]4_Level 4'!$A$5:$Q$195,5,FALSE)</f>
        <v>0</v>
      </c>
      <c r="Q16" s="1176">
        <f>VLOOKUP($A16,'[2]4_Level 4'!$A$5:$Q$195,17,FALSE)</f>
        <v>0</v>
      </c>
      <c r="R16" s="1176">
        <f>VLOOKUP($A16,'[2]4_Level 4'!$A$5:$Q$195,10,FALSE)</f>
        <v>0</v>
      </c>
      <c r="S16" s="1176">
        <f>VLOOKUP($A16,'[2]4_Level 4'!$A$5:$Q$195,12,FALSE)</f>
        <v>0</v>
      </c>
      <c r="T16" s="1176">
        <f>VLOOKUP($A16,'[2]4_Level 4'!$A$5:$Q$195,13,FALSE)</f>
        <v>8610</v>
      </c>
      <c r="U16" s="1172">
        <f t="shared" si="10"/>
        <v>1918179</v>
      </c>
      <c r="V16" s="1176">
        <f t="shared" si="23"/>
        <v>5264</v>
      </c>
      <c r="W16" s="1176"/>
      <c r="X16" s="1177">
        <f t="shared" si="11"/>
        <v>2795184</v>
      </c>
      <c r="Y16" s="1178">
        <f>VLOOKUP($A16,'[3]October Mid-Year Adj'!$A$124:$J$197,6,FALSE)</f>
        <v>-101</v>
      </c>
      <c r="Z16" s="1174">
        <f t="shared" si="12"/>
        <v>-531664</v>
      </c>
      <c r="AA16" s="1178">
        <f>VLOOKUP($A16,'[3]February Mid-Year Adj'!$A$124:$J$197,6,FALSE)</f>
        <v>9</v>
      </c>
      <c r="AB16" s="1174">
        <f t="shared" si="13"/>
        <v>23688</v>
      </c>
      <c r="AC16" s="1175">
        <f t="shared" si="14"/>
        <v>-507976</v>
      </c>
      <c r="AD16" s="1179">
        <f t="shared" si="15"/>
        <v>2287208</v>
      </c>
      <c r="AE16" s="1174">
        <f t="shared" si="16"/>
        <v>-40026</v>
      </c>
      <c r="AF16" s="1174">
        <f t="shared" si="17"/>
        <v>-5718</v>
      </c>
      <c r="AG16" s="1174">
        <f t="shared" si="18"/>
        <v>-45744</v>
      </c>
      <c r="AH16" s="1179">
        <f t="shared" si="19"/>
        <v>2241464</v>
      </c>
      <c r="AI16" s="1176">
        <v>-4809</v>
      </c>
      <c r="AJ16" s="1179">
        <f t="shared" si="20"/>
        <v>2236655</v>
      </c>
      <c r="AK16" s="1174">
        <f>VLOOKUP($A16,[4]MFP!$A$143:$HJ$196,218,FALSE)</f>
        <v>2088612</v>
      </c>
      <c r="AL16" s="1174">
        <f t="shared" si="21"/>
        <v>148043</v>
      </c>
      <c r="AM16" s="1179">
        <f t="shared" si="22"/>
        <v>148043</v>
      </c>
    </row>
    <row r="17" spans="1:39" ht="16.899999999999999" customHeight="1">
      <c r="A17" s="1143" t="s">
        <v>706</v>
      </c>
      <c r="B17" s="1143">
        <v>395002</v>
      </c>
      <c r="C17" s="1144" t="s">
        <v>807</v>
      </c>
      <c r="D17" s="1180">
        <f>VLOOKUP($A17,'[2]8A_2.1.16 3B&amp;5'!$A$2:$G$60,7,FALSE)</f>
        <v>732</v>
      </c>
      <c r="E17" s="1146">
        <f t="shared" si="3"/>
        <v>3642.513206532697</v>
      </c>
      <c r="F17" s="1146">
        <f t="shared" si="4"/>
        <v>2666320</v>
      </c>
      <c r="G17" s="1151">
        <v>686.92241021135874</v>
      </c>
      <c r="H17" s="1146">
        <f t="shared" si="5"/>
        <v>502827.20427471458</v>
      </c>
      <c r="I17" s="1147">
        <f t="shared" si="6"/>
        <v>3169147</v>
      </c>
      <c r="J17" s="1148">
        <f>VLOOKUP($A17,'[3]October Mid-Year Adj'!$A$124:$J$197,10,FALSE)</f>
        <v>38965</v>
      </c>
      <c r="K17" s="1149">
        <f>VLOOKUP($A17,'[3]February Mid-Year Adj'!$A$124:$J$197,10,FALSE)</f>
        <v>0</v>
      </c>
      <c r="L17" s="1150">
        <f t="shared" si="7"/>
        <v>38965</v>
      </c>
      <c r="M17" s="1147">
        <f t="shared" si="8"/>
        <v>3208112</v>
      </c>
      <c r="N17" s="1151">
        <v>0</v>
      </c>
      <c r="O17" s="1147">
        <f t="shared" si="9"/>
        <v>3208112</v>
      </c>
      <c r="P17" s="1151">
        <f>VLOOKUP($A17,'[2]4_Level 4'!$A$5:$Q$195,5,FALSE)</f>
        <v>0</v>
      </c>
      <c r="Q17" s="1151">
        <f>VLOOKUP($A17,'[2]4_Level 4'!$A$5:$Q$195,17,FALSE)</f>
        <v>0</v>
      </c>
      <c r="R17" s="1151">
        <f>VLOOKUP($A17,'[2]4_Level 4'!$A$5:$Q$195,10,FALSE)</f>
        <v>0</v>
      </c>
      <c r="S17" s="1151">
        <f>VLOOKUP($A17,'[2]4_Level 4'!$A$5:$Q$195,12,FALSE)</f>
        <v>0</v>
      </c>
      <c r="T17" s="1151">
        <f>VLOOKUP($A17,'[2]4_Level 4'!$A$5:$Q$195,13,FALSE)</f>
        <v>16100</v>
      </c>
      <c r="U17" s="1147">
        <f t="shared" si="10"/>
        <v>3224212</v>
      </c>
      <c r="V17" s="1151">
        <f t="shared" si="23"/>
        <v>5264</v>
      </c>
      <c r="W17" s="1151"/>
      <c r="X17" s="1152">
        <f t="shared" si="11"/>
        <v>3853248</v>
      </c>
      <c r="Y17" s="1153">
        <f>VLOOKUP($A17,'[3]October Mid-Year Adj'!$A$124:$J$197,6,FALSE)</f>
        <v>9</v>
      </c>
      <c r="Z17" s="1149">
        <f t="shared" si="12"/>
        <v>47376</v>
      </c>
      <c r="AA17" s="1153">
        <f>VLOOKUP($A17,'[3]February Mid-Year Adj'!$A$124:$J$197,6,FALSE)</f>
        <v>0</v>
      </c>
      <c r="AB17" s="1149">
        <f t="shared" si="13"/>
        <v>0</v>
      </c>
      <c r="AC17" s="1150">
        <f t="shared" si="14"/>
        <v>47376</v>
      </c>
      <c r="AD17" s="1154">
        <f t="shared" si="15"/>
        <v>3900624</v>
      </c>
      <c r="AE17" s="1149">
        <f t="shared" si="16"/>
        <v>-68261</v>
      </c>
      <c r="AF17" s="1149">
        <f t="shared" si="17"/>
        <v>-9752</v>
      </c>
      <c r="AG17" s="1149">
        <f t="shared" si="18"/>
        <v>-78013</v>
      </c>
      <c r="AH17" s="1154">
        <f t="shared" si="19"/>
        <v>3822611</v>
      </c>
      <c r="AI17" s="1151">
        <v>0</v>
      </c>
      <c r="AJ17" s="1154">
        <f t="shared" si="20"/>
        <v>3822611</v>
      </c>
      <c r="AK17" s="1149">
        <f>VLOOKUP($A17,[4]MFP!$A$143:$HJ$196,218,FALSE)</f>
        <v>3494965</v>
      </c>
      <c r="AL17" s="1149">
        <f t="shared" si="21"/>
        <v>327646</v>
      </c>
      <c r="AM17" s="1154">
        <f t="shared" si="22"/>
        <v>327646</v>
      </c>
    </row>
    <row r="18" spans="1:39" ht="16.899999999999999" customHeight="1">
      <c r="A18" s="1167" t="s">
        <v>708</v>
      </c>
      <c r="B18" s="1167">
        <v>395001</v>
      </c>
      <c r="C18" s="1156" t="s">
        <v>808</v>
      </c>
      <c r="D18" s="1157">
        <f>VLOOKUP($A18,'[2]8A_2.1.16 3B&amp;5'!$A$2:$G$60,7,FALSE)</f>
        <v>676</v>
      </c>
      <c r="E18" s="806">
        <f t="shared" si="3"/>
        <v>3642.513206532697</v>
      </c>
      <c r="F18" s="806">
        <f t="shared" si="4"/>
        <v>2462339</v>
      </c>
      <c r="G18" s="1162">
        <v>678.38194087511556</v>
      </c>
      <c r="H18" s="806">
        <f t="shared" si="5"/>
        <v>458586.1920315781</v>
      </c>
      <c r="I18" s="1158">
        <f t="shared" si="6"/>
        <v>2920925</v>
      </c>
      <c r="J18" s="1159">
        <f>VLOOKUP($A18,'[3]October Mid-Year Adj'!$A$124:$J$197,10,FALSE)</f>
        <v>95060</v>
      </c>
      <c r="K18" s="1160">
        <f>VLOOKUP($A18,'[3]February Mid-Year Adj'!$A$124:$J$197,10,FALSE)</f>
        <v>-10802</v>
      </c>
      <c r="L18" s="1161">
        <f t="shared" si="7"/>
        <v>84258</v>
      </c>
      <c r="M18" s="1158">
        <f t="shared" si="8"/>
        <v>3005183</v>
      </c>
      <c r="N18" s="1162">
        <v>-3789</v>
      </c>
      <c r="O18" s="1158">
        <f t="shared" si="9"/>
        <v>3001394</v>
      </c>
      <c r="P18" s="1162">
        <f>VLOOKUP($A18,'[2]4_Level 4'!$A$5:$Q$195,5,FALSE)</f>
        <v>0</v>
      </c>
      <c r="Q18" s="1162">
        <f>VLOOKUP($A18,'[2]4_Level 4'!$A$5:$Q$195,17,FALSE)</f>
        <v>4225</v>
      </c>
      <c r="R18" s="1162">
        <f>VLOOKUP($A18,'[2]4_Level 4'!$A$5:$Q$195,10,FALSE)</f>
        <v>0</v>
      </c>
      <c r="S18" s="1162">
        <f>VLOOKUP($A18,'[2]4_Level 4'!$A$5:$Q$195,12,FALSE)</f>
        <v>0</v>
      </c>
      <c r="T18" s="1162">
        <f>VLOOKUP($A18,'[2]4_Level 4'!$A$5:$Q$195,13,FALSE)</f>
        <v>12831</v>
      </c>
      <c r="U18" s="1158">
        <f t="shared" si="10"/>
        <v>3018450</v>
      </c>
      <c r="V18" s="1162">
        <f t="shared" si="23"/>
        <v>5264</v>
      </c>
      <c r="W18" s="1162"/>
      <c r="X18" s="1163">
        <f t="shared" si="11"/>
        <v>3558464</v>
      </c>
      <c r="Y18" s="1164">
        <f>VLOOKUP($A18,'[3]October Mid-Year Adj'!$A$124:$J$197,6,FALSE)</f>
        <v>22</v>
      </c>
      <c r="Z18" s="1160">
        <f t="shared" si="12"/>
        <v>115808</v>
      </c>
      <c r="AA18" s="1164">
        <f>VLOOKUP($A18,'[3]February Mid-Year Adj'!$A$124:$J$197,6,FALSE)</f>
        <v>-5</v>
      </c>
      <c r="AB18" s="1160">
        <f t="shared" si="13"/>
        <v>-13160</v>
      </c>
      <c r="AC18" s="1161">
        <f t="shared" si="14"/>
        <v>102648</v>
      </c>
      <c r="AD18" s="1165">
        <f t="shared" si="15"/>
        <v>3661112</v>
      </c>
      <c r="AE18" s="1160">
        <f t="shared" si="16"/>
        <v>-64069</v>
      </c>
      <c r="AF18" s="1160">
        <f t="shared" si="17"/>
        <v>-9153</v>
      </c>
      <c r="AG18" s="1160">
        <f t="shared" si="18"/>
        <v>-73222</v>
      </c>
      <c r="AH18" s="1165">
        <f t="shared" si="19"/>
        <v>3587890</v>
      </c>
      <c r="AI18" s="1162">
        <v>-4738.5</v>
      </c>
      <c r="AJ18" s="1165">
        <f t="shared" si="20"/>
        <v>3583152</v>
      </c>
      <c r="AK18" s="1160">
        <f>VLOOKUP($A18,[4]MFP!$A$143:$HJ$196,218,FALSE)</f>
        <v>3261726</v>
      </c>
      <c r="AL18" s="1160">
        <f t="shared" si="21"/>
        <v>321426</v>
      </c>
      <c r="AM18" s="1165">
        <f t="shared" si="22"/>
        <v>321426</v>
      </c>
    </row>
    <row r="19" spans="1:39" ht="16.899999999999999" customHeight="1">
      <c r="A19" s="1167" t="s">
        <v>710</v>
      </c>
      <c r="B19" s="1167">
        <v>395007</v>
      </c>
      <c r="C19" s="1156" t="s">
        <v>809</v>
      </c>
      <c r="D19" s="1157">
        <f>VLOOKUP($A19,'[2]8A_2.1.16 3B&amp;5'!$A$2:$G$60,7,FALSE)</f>
        <v>241</v>
      </c>
      <c r="E19" s="806">
        <f t="shared" si="3"/>
        <v>3642.513206532697</v>
      </c>
      <c r="F19" s="806">
        <f t="shared" si="4"/>
        <v>877846</v>
      </c>
      <c r="G19" s="1162">
        <v>907.69666061705993</v>
      </c>
      <c r="H19" s="806">
        <f t="shared" si="5"/>
        <v>218754.89520871144</v>
      </c>
      <c r="I19" s="1158">
        <f t="shared" si="6"/>
        <v>1096601</v>
      </c>
      <c r="J19" s="1159">
        <f>VLOOKUP($A19,'[3]October Mid-Year Adj'!$A$124:$J$197,10,FALSE)</f>
        <v>-186559</v>
      </c>
      <c r="K19" s="1160">
        <f>VLOOKUP($A19,'[3]February Mid-Year Adj'!$A$124:$J$197,10,FALSE)</f>
        <v>-34127</v>
      </c>
      <c r="L19" s="1161">
        <f t="shared" si="7"/>
        <v>-220686</v>
      </c>
      <c r="M19" s="1158">
        <f t="shared" si="8"/>
        <v>875915</v>
      </c>
      <c r="N19" s="1162">
        <v>-84375</v>
      </c>
      <c r="O19" s="1158">
        <f t="shared" si="9"/>
        <v>791540</v>
      </c>
      <c r="P19" s="1162">
        <f>VLOOKUP($A19,'[2]4_Level 4'!$A$5:$Q$195,5,FALSE)</f>
        <v>0</v>
      </c>
      <c r="Q19" s="1162">
        <f>VLOOKUP($A19,'[2]4_Level 4'!$A$5:$Q$195,17,FALSE)</f>
        <v>0</v>
      </c>
      <c r="R19" s="1162">
        <f>VLOOKUP($A19,'[2]4_Level 4'!$A$5:$Q$195,10,FALSE)</f>
        <v>0</v>
      </c>
      <c r="S19" s="1162">
        <f>VLOOKUP($A19,'[2]4_Level 4'!$A$5:$Q$195,12,FALSE)</f>
        <v>10000</v>
      </c>
      <c r="T19" s="1162">
        <f>VLOOKUP($A19,'[2]4_Level 4'!$A$5:$Q$195,13,FALSE)</f>
        <v>4069</v>
      </c>
      <c r="U19" s="1158">
        <f t="shared" si="10"/>
        <v>805609</v>
      </c>
      <c r="V19" s="1162">
        <f t="shared" si="23"/>
        <v>5264</v>
      </c>
      <c r="W19" s="1162"/>
      <c r="X19" s="1163">
        <f t="shared" si="11"/>
        <v>1268624</v>
      </c>
      <c r="Y19" s="1164">
        <f>VLOOKUP($A19,'[3]October Mid-Year Adj'!$A$124:$J$197,6,FALSE)</f>
        <v>-41</v>
      </c>
      <c r="Z19" s="1160">
        <f t="shared" si="12"/>
        <v>-215824</v>
      </c>
      <c r="AA19" s="1164">
        <f>VLOOKUP($A19,'[3]February Mid-Year Adj'!$A$124:$J$197,6,FALSE)</f>
        <v>-15</v>
      </c>
      <c r="AB19" s="1160">
        <f t="shared" si="13"/>
        <v>-39480</v>
      </c>
      <c r="AC19" s="1161">
        <f t="shared" si="14"/>
        <v>-255304</v>
      </c>
      <c r="AD19" s="1165">
        <f t="shared" si="15"/>
        <v>1013320</v>
      </c>
      <c r="AE19" s="1160">
        <f t="shared" si="16"/>
        <v>-17733</v>
      </c>
      <c r="AF19" s="1160">
        <f t="shared" si="17"/>
        <v>-2533</v>
      </c>
      <c r="AG19" s="1160">
        <f t="shared" si="18"/>
        <v>-20266</v>
      </c>
      <c r="AH19" s="1165">
        <f t="shared" si="19"/>
        <v>993054</v>
      </c>
      <c r="AI19" s="1162">
        <v>-99133.5</v>
      </c>
      <c r="AJ19" s="1165">
        <f t="shared" si="20"/>
        <v>893921</v>
      </c>
      <c r="AK19" s="1160">
        <f>VLOOKUP($A19,[4]MFP!$A$143:$HJ$196,218,FALSE)</f>
        <v>847460</v>
      </c>
      <c r="AL19" s="1160">
        <f t="shared" si="21"/>
        <v>46461</v>
      </c>
      <c r="AM19" s="1165">
        <f t="shared" si="22"/>
        <v>46461</v>
      </c>
    </row>
    <row r="20" spans="1:39" ht="28.9" customHeight="1">
      <c r="A20" s="1155" t="s">
        <v>712</v>
      </c>
      <c r="B20" s="1155">
        <v>397001</v>
      </c>
      <c r="C20" s="1156" t="s">
        <v>810</v>
      </c>
      <c r="D20" s="1166">
        <f>VLOOKUP($A20,'[2]8A_2.1.16 3B&amp;5'!$A$2:$G$60,7,FALSE)</f>
        <v>424</v>
      </c>
      <c r="E20" s="806">
        <f t="shared" si="3"/>
        <v>3642.513206532697</v>
      </c>
      <c r="F20" s="806">
        <f t="shared" si="4"/>
        <v>1544426</v>
      </c>
      <c r="G20" s="1162">
        <v>741.72363820787723</v>
      </c>
      <c r="H20" s="806">
        <f t="shared" si="5"/>
        <v>314490.82260013995</v>
      </c>
      <c r="I20" s="1158">
        <f t="shared" si="6"/>
        <v>1858917</v>
      </c>
      <c r="J20" s="1159">
        <f>VLOOKUP($A20,'[3]October Mid-Year Adj'!$A$124:$J$197,10,FALSE)</f>
        <v>179754</v>
      </c>
      <c r="K20" s="1160">
        <f>VLOOKUP($A20,'[3]February Mid-Year Adj'!$A$124:$J$197,10,FALSE)</f>
        <v>63571</v>
      </c>
      <c r="L20" s="1161">
        <f t="shared" si="7"/>
        <v>243325</v>
      </c>
      <c r="M20" s="1158">
        <f t="shared" si="8"/>
        <v>2102242</v>
      </c>
      <c r="N20" s="1162">
        <v>-32122</v>
      </c>
      <c r="O20" s="1158">
        <f t="shared" si="9"/>
        <v>2070120</v>
      </c>
      <c r="P20" s="1162">
        <f>VLOOKUP($A20,'[2]4_Level 4'!$A$5:$Q$195,5,FALSE)</f>
        <v>0</v>
      </c>
      <c r="Q20" s="1162">
        <f>VLOOKUP($A20,'[2]4_Level 4'!$A$5:$Q$195,17,FALSE)</f>
        <v>6195</v>
      </c>
      <c r="R20" s="1162">
        <f>VLOOKUP($A20,'[2]4_Level 4'!$A$5:$Q$195,10,FALSE)</f>
        <v>0</v>
      </c>
      <c r="S20" s="1162">
        <f>VLOOKUP($A20,'[2]4_Level 4'!$A$5:$Q$195,12,FALSE)</f>
        <v>11900</v>
      </c>
      <c r="T20" s="1162">
        <f>VLOOKUP($A20,'[2]4_Level 4'!$A$5:$Q$195,13,FALSE)</f>
        <v>0</v>
      </c>
      <c r="U20" s="1158">
        <f t="shared" si="10"/>
        <v>2088215</v>
      </c>
      <c r="V20" s="1162"/>
      <c r="W20" s="1162">
        <f>+$W$4</f>
        <v>6058</v>
      </c>
      <c r="X20" s="1163">
        <f t="shared" si="11"/>
        <v>2568592</v>
      </c>
      <c r="Y20" s="1164">
        <f>VLOOKUP($A20,'[3]October Mid-Year Adj'!$A$124:$J$197,6,FALSE)</f>
        <v>41</v>
      </c>
      <c r="Z20" s="1160">
        <f t="shared" si="12"/>
        <v>248378</v>
      </c>
      <c r="AA20" s="1164">
        <f>VLOOKUP($A20,'[3]February Mid-Year Adj'!$A$124:$J$197,6,FALSE)</f>
        <v>29</v>
      </c>
      <c r="AB20" s="1160">
        <f t="shared" si="13"/>
        <v>87841</v>
      </c>
      <c r="AC20" s="1161">
        <f t="shared" si="14"/>
        <v>336219</v>
      </c>
      <c r="AD20" s="1165">
        <f t="shared" si="15"/>
        <v>2904811</v>
      </c>
      <c r="AE20" s="1160">
        <f t="shared" si="16"/>
        <v>-50834</v>
      </c>
      <c r="AF20" s="1160">
        <f t="shared" si="17"/>
        <v>-7262</v>
      </c>
      <c r="AG20" s="1160">
        <f t="shared" si="18"/>
        <v>-58096</v>
      </c>
      <c r="AH20" s="1165">
        <f t="shared" si="19"/>
        <v>2846715</v>
      </c>
      <c r="AI20" s="1162">
        <v>-35292</v>
      </c>
      <c r="AJ20" s="1165">
        <f t="shared" si="20"/>
        <v>2811423</v>
      </c>
      <c r="AK20" s="1160">
        <f>VLOOKUP($A20,[4]MFP!$A$143:$HJ$196,218,FALSE)</f>
        <v>2496842</v>
      </c>
      <c r="AL20" s="1160">
        <f t="shared" si="21"/>
        <v>314581</v>
      </c>
      <c r="AM20" s="1165">
        <f t="shared" si="22"/>
        <v>314581</v>
      </c>
    </row>
    <row r="21" spans="1:39" s="1181" customFormat="1" ht="16.899999999999999" customHeight="1">
      <c r="A21" s="1169" t="s">
        <v>714</v>
      </c>
      <c r="B21" s="1169">
        <v>398002</v>
      </c>
      <c r="C21" s="1170" t="s">
        <v>811</v>
      </c>
      <c r="D21" s="1171">
        <f>VLOOKUP($A21,'[2]8A_2.1.16 3B&amp;5'!$A$2:$G$60,7,FALSE)</f>
        <v>912</v>
      </c>
      <c r="E21" s="825">
        <f t="shared" si="3"/>
        <v>3642.513206532697</v>
      </c>
      <c r="F21" s="825">
        <f t="shared" si="4"/>
        <v>3321972</v>
      </c>
      <c r="G21" s="825">
        <v>724.79250196607131</v>
      </c>
      <c r="H21" s="825">
        <f t="shared" si="5"/>
        <v>661010.76179305709</v>
      </c>
      <c r="I21" s="1172">
        <f t="shared" si="6"/>
        <v>3982983</v>
      </c>
      <c r="J21" s="1173">
        <f>VLOOKUP($A21,'[3]October Mid-Year Adj'!$A$124:$J$197,10,FALSE)</f>
        <v>-524077</v>
      </c>
      <c r="K21" s="1174">
        <f>VLOOKUP($A21,'[3]February Mid-Year Adj'!$A$124:$J$197,10,FALSE)</f>
        <v>98264</v>
      </c>
      <c r="L21" s="1175">
        <f t="shared" si="7"/>
        <v>-425813</v>
      </c>
      <c r="M21" s="1172">
        <f t="shared" si="8"/>
        <v>3557170</v>
      </c>
      <c r="N21" s="1176">
        <v>-4375</v>
      </c>
      <c r="O21" s="1172">
        <f t="shared" si="9"/>
        <v>3552795</v>
      </c>
      <c r="P21" s="1176">
        <f>VLOOKUP($A21,'[2]4_Level 4'!$A$5:$Q$195,5,FALSE)</f>
        <v>0</v>
      </c>
      <c r="Q21" s="1176">
        <f>VLOOKUP($A21,'[2]4_Level 4'!$A$5:$Q$195,17,FALSE)</f>
        <v>0</v>
      </c>
      <c r="R21" s="1176">
        <f>VLOOKUP($A21,'[2]4_Level 4'!$A$5:$Q$195,10,FALSE)</f>
        <v>0</v>
      </c>
      <c r="S21" s="1176">
        <f>VLOOKUP($A21,'[2]4_Level 4'!$A$5:$Q$195,12,FALSE)</f>
        <v>0</v>
      </c>
      <c r="T21" s="1176">
        <f>VLOOKUP($A21,'[2]4_Level 4'!$A$5:$Q$195,13,FALSE)</f>
        <v>26149</v>
      </c>
      <c r="U21" s="1172">
        <f t="shared" si="10"/>
        <v>3578944</v>
      </c>
      <c r="V21" s="1176">
        <f t="shared" ref="V21:V28" si="24">+$V$4</f>
        <v>5264</v>
      </c>
      <c r="W21" s="1176"/>
      <c r="X21" s="1177">
        <f t="shared" si="11"/>
        <v>4800768</v>
      </c>
      <c r="Y21" s="1178">
        <f>VLOOKUP($A21,'[3]October Mid-Year Adj'!$A$124:$J$197,6,FALSE)</f>
        <v>-120</v>
      </c>
      <c r="Z21" s="1174">
        <f t="shared" si="12"/>
        <v>-631680</v>
      </c>
      <c r="AA21" s="1178">
        <f>VLOOKUP($A21,'[3]February Mid-Year Adj'!$A$124:$J$197,6,FALSE)</f>
        <v>45</v>
      </c>
      <c r="AB21" s="1174">
        <f t="shared" si="13"/>
        <v>118440</v>
      </c>
      <c r="AC21" s="1175">
        <f t="shared" si="14"/>
        <v>-513240</v>
      </c>
      <c r="AD21" s="1179">
        <f t="shared" si="15"/>
        <v>4287528</v>
      </c>
      <c r="AE21" s="1174">
        <f t="shared" si="16"/>
        <v>-75032</v>
      </c>
      <c r="AF21" s="1174">
        <f t="shared" si="17"/>
        <v>-10719</v>
      </c>
      <c r="AG21" s="1174">
        <f t="shared" si="18"/>
        <v>-85751</v>
      </c>
      <c r="AH21" s="1179">
        <f t="shared" si="19"/>
        <v>4201777</v>
      </c>
      <c r="AI21" s="1176">
        <v>-4809</v>
      </c>
      <c r="AJ21" s="1179">
        <f t="shared" si="20"/>
        <v>4196968</v>
      </c>
      <c r="AK21" s="1174">
        <f>VLOOKUP($A21,[4]MFP!$A$143:$HJ$196,218,FALSE)</f>
        <v>3976092</v>
      </c>
      <c r="AL21" s="1174">
        <f t="shared" si="21"/>
        <v>220876</v>
      </c>
      <c r="AM21" s="1179">
        <f t="shared" si="22"/>
        <v>220876</v>
      </c>
    </row>
    <row r="22" spans="1:39" ht="16.899999999999999" customHeight="1">
      <c r="A22" s="1143" t="s">
        <v>716</v>
      </c>
      <c r="B22" s="1143">
        <v>398001</v>
      </c>
      <c r="C22" s="1144" t="s">
        <v>812</v>
      </c>
      <c r="D22" s="1145">
        <f>VLOOKUP($A22,'[2]8A_2.1.16 3B&amp;5'!$A$2:$G$60,7,FALSE)</f>
        <v>883</v>
      </c>
      <c r="E22" s="1146">
        <f t="shared" si="3"/>
        <v>3642.513206532697</v>
      </c>
      <c r="F22" s="1146">
        <f t="shared" si="4"/>
        <v>3216339</v>
      </c>
      <c r="G22" s="1146">
        <v>643.94778836855926</v>
      </c>
      <c r="H22" s="1146">
        <f t="shared" si="5"/>
        <v>568605.89712943777</v>
      </c>
      <c r="I22" s="1147">
        <f t="shared" si="6"/>
        <v>3784945</v>
      </c>
      <c r="J22" s="1148">
        <f>VLOOKUP($A22,'[3]October Mid-Year Adj'!$A$124:$J$197,10,FALSE)</f>
        <v>-72870</v>
      </c>
      <c r="K22" s="1149">
        <f>VLOOKUP($A22,'[3]February Mid-Year Adj'!$A$124:$J$197,10,FALSE)</f>
        <v>45008</v>
      </c>
      <c r="L22" s="1150">
        <f t="shared" si="7"/>
        <v>-27862</v>
      </c>
      <c r="M22" s="1147">
        <f t="shared" si="8"/>
        <v>3757083</v>
      </c>
      <c r="N22" s="1151">
        <v>0</v>
      </c>
      <c r="O22" s="1147">
        <f t="shared" si="9"/>
        <v>3757083</v>
      </c>
      <c r="P22" s="1151">
        <f>VLOOKUP($A22,'[2]4_Level 4'!$A$5:$Q$195,5,FALSE)</f>
        <v>0</v>
      </c>
      <c r="Q22" s="1151">
        <f>VLOOKUP($A22,'[2]4_Level 4'!$A$5:$Q$195,17,FALSE)</f>
        <v>0</v>
      </c>
      <c r="R22" s="1151">
        <f>VLOOKUP($A22,'[2]4_Level 4'!$A$5:$Q$195,10,FALSE)</f>
        <v>0</v>
      </c>
      <c r="S22" s="1151">
        <f>VLOOKUP($A22,'[2]4_Level 4'!$A$5:$Q$195,12,FALSE)</f>
        <v>0</v>
      </c>
      <c r="T22" s="1151">
        <f>VLOOKUP($A22,'[2]4_Level 4'!$A$5:$Q$195,13,FALSE)</f>
        <v>878</v>
      </c>
      <c r="U22" s="1147">
        <f t="shared" si="10"/>
        <v>3757961</v>
      </c>
      <c r="V22" s="1151">
        <f t="shared" si="24"/>
        <v>5264</v>
      </c>
      <c r="W22" s="1151"/>
      <c r="X22" s="1152">
        <f t="shared" si="11"/>
        <v>4648112</v>
      </c>
      <c r="Y22" s="1153">
        <f>VLOOKUP($A22,'[3]October Mid-Year Adj'!$A$124:$J$197,6,FALSE)</f>
        <v>-17</v>
      </c>
      <c r="Z22" s="1149">
        <f t="shared" si="12"/>
        <v>-89488</v>
      </c>
      <c r="AA22" s="1153">
        <f>VLOOKUP($A22,'[3]February Mid-Year Adj'!$A$124:$J$197,6,FALSE)</f>
        <v>21</v>
      </c>
      <c r="AB22" s="1149">
        <f t="shared" si="13"/>
        <v>55272</v>
      </c>
      <c r="AC22" s="1150">
        <f t="shared" si="14"/>
        <v>-34216</v>
      </c>
      <c r="AD22" s="1154">
        <f t="shared" si="15"/>
        <v>4613896</v>
      </c>
      <c r="AE22" s="1149">
        <f t="shared" si="16"/>
        <v>-80743</v>
      </c>
      <c r="AF22" s="1149">
        <f t="shared" si="17"/>
        <v>-11535</v>
      </c>
      <c r="AG22" s="1149">
        <f t="shared" si="18"/>
        <v>-92278</v>
      </c>
      <c r="AH22" s="1154">
        <f t="shared" si="19"/>
        <v>4521618</v>
      </c>
      <c r="AI22" s="1151">
        <v>0</v>
      </c>
      <c r="AJ22" s="1154">
        <f t="shared" si="20"/>
        <v>4521618</v>
      </c>
      <c r="AK22" s="1149">
        <f>VLOOKUP($A22,[4]MFP!$A$143:$HJ$196,218,FALSE)</f>
        <v>4156229</v>
      </c>
      <c r="AL22" s="1149">
        <f t="shared" si="21"/>
        <v>365389</v>
      </c>
      <c r="AM22" s="1154">
        <f t="shared" si="22"/>
        <v>365389</v>
      </c>
    </row>
    <row r="23" spans="1:39" ht="16.899999999999999" customHeight="1">
      <c r="A23" s="1155" t="s">
        <v>718</v>
      </c>
      <c r="B23" s="1155">
        <v>398003</v>
      </c>
      <c r="C23" s="1156" t="s">
        <v>813</v>
      </c>
      <c r="D23" s="1157">
        <f>VLOOKUP($A23,'[2]8A_2.1.16 3B&amp;5'!$A$2:$G$60,7,FALSE)</f>
        <v>425</v>
      </c>
      <c r="E23" s="806">
        <f t="shared" si="3"/>
        <v>3642.513206532697</v>
      </c>
      <c r="F23" s="806">
        <f t="shared" si="4"/>
        <v>1548068</v>
      </c>
      <c r="G23" s="806">
        <v>592.5310423197493</v>
      </c>
      <c r="H23" s="806">
        <f t="shared" si="5"/>
        <v>251825.69298589346</v>
      </c>
      <c r="I23" s="1158">
        <f t="shared" si="6"/>
        <v>1799894</v>
      </c>
      <c r="J23" s="1159">
        <f>VLOOKUP($A23,'[3]October Mid-Year Adj'!$A$124:$J$197,10,FALSE)</f>
        <v>-4235</v>
      </c>
      <c r="K23" s="1160">
        <f>VLOOKUP($A23,'[3]February Mid-Year Adj'!$A$124:$J$197,10,FALSE)</f>
        <v>-16940</v>
      </c>
      <c r="L23" s="1161">
        <f t="shared" si="7"/>
        <v>-21175</v>
      </c>
      <c r="M23" s="1158">
        <f t="shared" si="8"/>
        <v>1778719</v>
      </c>
      <c r="N23" s="1162">
        <v>-4883</v>
      </c>
      <c r="O23" s="1158">
        <f t="shared" si="9"/>
        <v>1773836</v>
      </c>
      <c r="P23" s="1162">
        <f>VLOOKUP($A23,'[2]4_Level 4'!$A$5:$Q$195,5,FALSE)</f>
        <v>0</v>
      </c>
      <c r="Q23" s="1162">
        <f>VLOOKUP($A23,'[2]4_Level 4'!$A$5:$Q$195,17,FALSE)</f>
        <v>0</v>
      </c>
      <c r="R23" s="1162">
        <f>VLOOKUP($A23,'[2]4_Level 4'!$A$5:$Q$195,10,FALSE)</f>
        <v>0</v>
      </c>
      <c r="S23" s="1162">
        <f>VLOOKUP($A23,'[2]4_Level 4'!$A$5:$Q$195,12,FALSE)</f>
        <v>0</v>
      </c>
      <c r="T23" s="1162">
        <f>VLOOKUP($A23,'[2]4_Level 4'!$A$5:$Q$195,13,FALSE)</f>
        <v>16570</v>
      </c>
      <c r="U23" s="1158">
        <f t="shared" si="10"/>
        <v>1790406</v>
      </c>
      <c r="V23" s="1162">
        <f t="shared" si="24"/>
        <v>5264</v>
      </c>
      <c r="W23" s="1162"/>
      <c r="X23" s="1163">
        <f t="shared" si="11"/>
        <v>2237200</v>
      </c>
      <c r="Y23" s="1164">
        <f>VLOOKUP($A23,'[3]October Mid-Year Adj'!$A$124:$J$197,6,FALSE)</f>
        <v>-1</v>
      </c>
      <c r="Z23" s="1160">
        <f t="shared" si="12"/>
        <v>-5264</v>
      </c>
      <c r="AA23" s="1164">
        <f>VLOOKUP($A23,'[3]February Mid-Year Adj'!$A$124:$J$197,6,FALSE)</f>
        <v>-8</v>
      </c>
      <c r="AB23" s="1160">
        <f t="shared" si="13"/>
        <v>-21056</v>
      </c>
      <c r="AC23" s="1161">
        <f t="shared" si="14"/>
        <v>-26320</v>
      </c>
      <c r="AD23" s="1165">
        <f t="shared" si="15"/>
        <v>2210880</v>
      </c>
      <c r="AE23" s="1160">
        <f t="shared" si="16"/>
        <v>-38690</v>
      </c>
      <c r="AF23" s="1160">
        <f t="shared" si="17"/>
        <v>-5527</v>
      </c>
      <c r="AG23" s="1160">
        <f t="shared" si="18"/>
        <v>-44217</v>
      </c>
      <c r="AH23" s="1165">
        <f t="shared" si="19"/>
        <v>2166663</v>
      </c>
      <c r="AI23" s="1162">
        <v>-2404.5</v>
      </c>
      <c r="AJ23" s="1165">
        <f t="shared" si="20"/>
        <v>2164259</v>
      </c>
      <c r="AK23" s="1160">
        <f>VLOOKUP($A23,[4]MFP!$A$143:$HJ$196,218,FALSE)</f>
        <v>1991811</v>
      </c>
      <c r="AL23" s="1160">
        <f t="shared" si="21"/>
        <v>172448</v>
      </c>
      <c r="AM23" s="1165">
        <f t="shared" si="22"/>
        <v>172448</v>
      </c>
    </row>
    <row r="24" spans="1:39" ht="16.899999999999999" customHeight="1">
      <c r="A24" s="1155" t="s">
        <v>720</v>
      </c>
      <c r="B24" s="1155">
        <v>398006</v>
      </c>
      <c r="C24" s="1156" t="s">
        <v>814</v>
      </c>
      <c r="D24" s="1166">
        <f>VLOOKUP($A24,'[2]8A_2.1.16 3B&amp;5'!$A$2:$G$60,7,FALSE)</f>
        <v>868</v>
      </c>
      <c r="E24" s="806">
        <f t="shared" si="3"/>
        <v>3642.513206532697</v>
      </c>
      <c r="F24" s="806">
        <f t="shared" si="4"/>
        <v>3161701</v>
      </c>
      <c r="G24" s="1162">
        <v>746.0335616438357</v>
      </c>
      <c r="H24" s="806">
        <f t="shared" si="5"/>
        <v>647557.13150684943</v>
      </c>
      <c r="I24" s="1158">
        <f t="shared" si="6"/>
        <v>3809258</v>
      </c>
      <c r="J24" s="1159">
        <f>VLOOKUP($A24,'[3]October Mid-Year Adj'!$A$124:$J$197,10,FALSE)</f>
        <v>-109714</v>
      </c>
      <c r="K24" s="1160">
        <f>VLOOKUP($A24,'[3]February Mid-Year Adj'!$A$124:$J$197,10,FALSE)</f>
        <v>4389</v>
      </c>
      <c r="L24" s="1161">
        <f t="shared" si="7"/>
        <v>-105325</v>
      </c>
      <c r="M24" s="1158">
        <f t="shared" si="8"/>
        <v>3703933</v>
      </c>
      <c r="N24" s="1162">
        <v>-7111</v>
      </c>
      <c r="O24" s="1158">
        <f t="shared" si="9"/>
        <v>3696822</v>
      </c>
      <c r="P24" s="1162">
        <f>VLOOKUP($A24,'[2]4_Level 4'!$A$5:$Q$195,5,FALSE)</f>
        <v>0</v>
      </c>
      <c r="Q24" s="1162">
        <f>VLOOKUP($A24,'[2]4_Level 4'!$A$5:$Q$195,17,FALSE)</f>
        <v>0</v>
      </c>
      <c r="R24" s="1162">
        <f>VLOOKUP($A24,'[2]4_Level 4'!$A$5:$Q$195,10,FALSE)</f>
        <v>0</v>
      </c>
      <c r="S24" s="1162">
        <f>VLOOKUP($A24,'[2]4_Level 4'!$A$5:$Q$195,12,FALSE)</f>
        <v>0</v>
      </c>
      <c r="T24" s="1162">
        <f>VLOOKUP($A24,'[2]4_Level 4'!$A$5:$Q$195,13,FALSE)</f>
        <v>12211</v>
      </c>
      <c r="U24" s="1158">
        <f t="shared" si="10"/>
        <v>3709033</v>
      </c>
      <c r="V24" s="1162">
        <f t="shared" si="24"/>
        <v>5264</v>
      </c>
      <c r="W24" s="1162"/>
      <c r="X24" s="1163">
        <f t="shared" si="11"/>
        <v>4569152</v>
      </c>
      <c r="Y24" s="1164">
        <f>VLOOKUP($A24,'[3]October Mid-Year Adj'!$A$124:$J$197,6,FALSE)</f>
        <v>-25</v>
      </c>
      <c r="Z24" s="1160">
        <f t="shared" si="12"/>
        <v>-131600</v>
      </c>
      <c r="AA24" s="1164">
        <f>VLOOKUP($A24,'[3]February Mid-Year Adj'!$A$124:$J$197,6,FALSE)</f>
        <v>2</v>
      </c>
      <c r="AB24" s="1160">
        <f t="shared" si="13"/>
        <v>5264</v>
      </c>
      <c r="AC24" s="1161">
        <f t="shared" si="14"/>
        <v>-126336</v>
      </c>
      <c r="AD24" s="1165">
        <f t="shared" si="15"/>
        <v>4442816</v>
      </c>
      <c r="AE24" s="1160">
        <f t="shared" si="16"/>
        <v>-77749</v>
      </c>
      <c r="AF24" s="1160">
        <f t="shared" si="17"/>
        <v>-11107</v>
      </c>
      <c r="AG24" s="1160">
        <f t="shared" si="18"/>
        <v>-88856</v>
      </c>
      <c r="AH24" s="1165">
        <f t="shared" si="19"/>
        <v>4353960</v>
      </c>
      <c r="AI24" s="1162">
        <v>-4809</v>
      </c>
      <c r="AJ24" s="1165">
        <f t="shared" si="20"/>
        <v>4349151</v>
      </c>
      <c r="AK24" s="1160">
        <f>VLOOKUP($A24,[4]MFP!$A$143:$HJ$196,218,FALSE)</f>
        <v>4020651</v>
      </c>
      <c r="AL24" s="1160">
        <f t="shared" si="21"/>
        <v>328500</v>
      </c>
      <c r="AM24" s="1165">
        <f t="shared" si="22"/>
        <v>328500</v>
      </c>
    </row>
    <row r="25" spans="1:39" ht="16.899999999999999" customHeight="1">
      <c r="A25" s="1155" t="s">
        <v>722</v>
      </c>
      <c r="B25" s="1155">
        <v>398007</v>
      </c>
      <c r="C25" s="1156" t="s">
        <v>815</v>
      </c>
      <c r="D25" s="1157">
        <f>VLOOKUP($A25,'[2]8A_2.1.16 3B&amp;5'!$A$2:$G$60,7,FALSE)</f>
        <v>158</v>
      </c>
      <c r="E25" s="806">
        <f t="shared" si="3"/>
        <v>3642.513206532697</v>
      </c>
      <c r="F25" s="806">
        <f t="shared" si="4"/>
        <v>575517</v>
      </c>
      <c r="G25" s="806">
        <f>G24</f>
        <v>746.0335616438357</v>
      </c>
      <c r="H25" s="806">
        <f t="shared" si="5"/>
        <v>117873.30273972604</v>
      </c>
      <c r="I25" s="1158">
        <f t="shared" si="6"/>
        <v>693390</v>
      </c>
      <c r="J25" s="1159">
        <f>VLOOKUP($A25,'[3]October Mid-Year Adj'!$A$124:$J$197,10,FALSE)</f>
        <v>355472</v>
      </c>
      <c r="K25" s="1160">
        <f>VLOOKUP($A25,'[3]February Mid-Year Adj'!$A$124:$J$197,10,FALSE)</f>
        <v>6583</v>
      </c>
      <c r="L25" s="1161">
        <f t="shared" si="7"/>
        <v>362055</v>
      </c>
      <c r="M25" s="1158">
        <f t="shared" si="8"/>
        <v>1055445</v>
      </c>
      <c r="N25" s="1162">
        <v>-1723</v>
      </c>
      <c r="O25" s="1158">
        <f t="shared" si="9"/>
        <v>1053722</v>
      </c>
      <c r="P25" s="1162">
        <f>VLOOKUP($A25,'[2]4_Level 4'!$A$5:$Q$195,5,FALSE)</f>
        <v>0</v>
      </c>
      <c r="Q25" s="1162">
        <f>VLOOKUP($A25,'[2]4_Level 4'!$A$5:$Q$195,17,FALSE)</f>
        <v>0</v>
      </c>
      <c r="R25" s="1162">
        <f>VLOOKUP($A25,'[2]4_Level 4'!$A$5:$Q$195,10,FALSE)</f>
        <v>0</v>
      </c>
      <c r="S25" s="1162">
        <f>VLOOKUP($A25,'[2]4_Level 4'!$A$5:$Q$195,12,FALSE)</f>
        <v>0</v>
      </c>
      <c r="T25" s="1162">
        <f>VLOOKUP($A25,'[2]4_Level 4'!$A$5:$Q$195,13,FALSE)</f>
        <v>0</v>
      </c>
      <c r="U25" s="1158">
        <f t="shared" si="10"/>
        <v>1053722</v>
      </c>
      <c r="V25" s="1162">
        <f t="shared" si="24"/>
        <v>5264</v>
      </c>
      <c r="W25" s="1162"/>
      <c r="X25" s="1163">
        <f t="shared" si="11"/>
        <v>831712</v>
      </c>
      <c r="Y25" s="1164">
        <f>VLOOKUP($A25,'[3]October Mid-Year Adj'!$A$124:$J$197,6,FALSE)</f>
        <v>81</v>
      </c>
      <c r="Z25" s="1160">
        <f t="shared" si="12"/>
        <v>426384</v>
      </c>
      <c r="AA25" s="1164">
        <f>VLOOKUP($A25,'[3]February Mid-Year Adj'!$A$124:$J$197,6,FALSE)</f>
        <v>3</v>
      </c>
      <c r="AB25" s="1160">
        <f t="shared" si="13"/>
        <v>7896</v>
      </c>
      <c r="AC25" s="1161">
        <f t="shared" si="14"/>
        <v>434280</v>
      </c>
      <c r="AD25" s="1165">
        <f t="shared" si="15"/>
        <v>1265992</v>
      </c>
      <c r="AE25" s="1160">
        <f t="shared" si="16"/>
        <v>-22155</v>
      </c>
      <c r="AF25" s="1160">
        <f t="shared" si="17"/>
        <v>-3165</v>
      </c>
      <c r="AG25" s="1160">
        <f t="shared" si="18"/>
        <v>-25320</v>
      </c>
      <c r="AH25" s="1165">
        <f t="shared" si="19"/>
        <v>1240672</v>
      </c>
      <c r="AI25" s="1162">
        <v>-2404.5</v>
      </c>
      <c r="AJ25" s="1165">
        <f t="shared" si="20"/>
        <v>1238268</v>
      </c>
      <c r="AK25" s="1160">
        <f>VLOOKUP($A25,[4]MFP!$A$143:$HJ$196,218,FALSE)</f>
        <v>1029223</v>
      </c>
      <c r="AL25" s="1160">
        <f t="shared" si="21"/>
        <v>209045</v>
      </c>
      <c r="AM25" s="1165">
        <f t="shared" si="22"/>
        <v>209045</v>
      </c>
    </row>
    <row r="26" spans="1:39" ht="16.899999999999999" customHeight="1">
      <c r="A26" s="1169" t="s">
        <v>724</v>
      </c>
      <c r="B26" s="1169">
        <v>399001</v>
      </c>
      <c r="C26" s="1170" t="s">
        <v>816</v>
      </c>
      <c r="D26" s="1171">
        <f>VLOOKUP($A26,'[2]8A_2.1.16 3B&amp;5'!$A$2:$G$60,7,FALSE)</f>
        <v>509</v>
      </c>
      <c r="E26" s="825">
        <f t="shared" si="3"/>
        <v>3642.513206532697</v>
      </c>
      <c r="F26" s="825">
        <f t="shared" si="4"/>
        <v>1854039</v>
      </c>
      <c r="G26" s="825">
        <v>752.85062142702634</v>
      </c>
      <c r="H26" s="825">
        <f t="shared" si="5"/>
        <v>383200.96630635642</v>
      </c>
      <c r="I26" s="1172">
        <f t="shared" si="6"/>
        <v>2237240</v>
      </c>
      <c r="J26" s="1173">
        <f>VLOOKUP($A26,'[3]October Mid-Year Adj'!$A$124:$J$197,10,FALSE)</f>
        <v>-171419</v>
      </c>
      <c r="K26" s="1174">
        <f>VLOOKUP($A26,'[3]February Mid-Year Adj'!$A$124:$J$197,10,FALSE)</f>
        <v>50547</v>
      </c>
      <c r="L26" s="1175">
        <f t="shared" si="7"/>
        <v>-120872</v>
      </c>
      <c r="M26" s="1172">
        <f t="shared" si="8"/>
        <v>2116368</v>
      </c>
      <c r="N26" s="1176">
        <v>0</v>
      </c>
      <c r="O26" s="1172">
        <f t="shared" si="9"/>
        <v>2116368</v>
      </c>
      <c r="P26" s="1176">
        <f>VLOOKUP($A26,'[2]4_Level 4'!$A$5:$Q$195,5,FALSE)</f>
        <v>0</v>
      </c>
      <c r="Q26" s="1176">
        <f>VLOOKUP($A26,'[2]4_Level 4'!$A$5:$Q$195,17,FALSE)</f>
        <v>0</v>
      </c>
      <c r="R26" s="1176">
        <f>VLOOKUP($A26,'[2]4_Level 4'!$A$5:$Q$195,10,FALSE)</f>
        <v>0</v>
      </c>
      <c r="S26" s="1176">
        <f>VLOOKUP($A26,'[2]4_Level 4'!$A$5:$Q$195,12,FALSE)</f>
        <v>0</v>
      </c>
      <c r="T26" s="1176">
        <f>VLOOKUP($A26,'[2]4_Level 4'!$A$5:$Q$195,13,FALSE)</f>
        <v>24014</v>
      </c>
      <c r="U26" s="1172">
        <f t="shared" si="10"/>
        <v>2140382</v>
      </c>
      <c r="V26" s="1176">
        <f t="shared" si="24"/>
        <v>5264</v>
      </c>
      <c r="W26" s="1176"/>
      <c r="X26" s="1177">
        <f t="shared" si="11"/>
        <v>2679376</v>
      </c>
      <c r="Y26" s="1178">
        <f>VLOOKUP($A26,'[3]October Mid-Year Adj'!$A$124:$J$197,6,FALSE)</f>
        <v>-39</v>
      </c>
      <c r="Z26" s="1174">
        <f t="shared" si="12"/>
        <v>-205296</v>
      </c>
      <c r="AA26" s="1178">
        <f>VLOOKUP($A26,'[3]February Mid-Year Adj'!$A$124:$J$197,6,FALSE)</f>
        <v>23</v>
      </c>
      <c r="AB26" s="1174">
        <f t="shared" si="13"/>
        <v>60536</v>
      </c>
      <c r="AC26" s="1175">
        <f t="shared" si="14"/>
        <v>-144760</v>
      </c>
      <c r="AD26" s="1179">
        <f t="shared" si="15"/>
        <v>2534616</v>
      </c>
      <c r="AE26" s="1174">
        <f t="shared" si="16"/>
        <v>-44356</v>
      </c>
      <c r="AF26" s="1174">
        <f t="shared" si="17"/>
        <v>-6337</v>
      </c>
      <c r="AG26" s="1174">
        <f t="shared" si="18"/>
        <v>-50693</v>
      </c>
      <c r="AH26" s="1179">
        <f t="shared" si="19"/>
        <v>2483923</v>
      </c>
      <c r="AI26" s="1176">
        <v>0</v>
      </c>
      <c r="AJ26" s="1179">
        <f t="shared" si="20"/>
        <v>2483923</v>
      </c>
      <c r="AK26" s="1174">
        <f>VLOOKUP($A26,[4]MFP!$A$143:$HJ$196,218,FALSE)</f>
        <v>2314141</v>
      </c>
      <c r="AL26" s="1174">
        <f t="shared" si="21"/>
        <v>169782</v>
      </c>
      <c r="AM26" s="1179">
        <f t="shared" si="22"/>
        <v>169782</v>
      </c>
    </row>
    <row r="27" spans="1:39" ht="16.899999999999999" customHeight="1">
      <c r="A27" s="1143" t="s">
        <v>726</v>
      </c>
      <c r="B27" s="1143">
        <v>399002</v>
      </c>
      <c r="C27" s="1144" t="s">
        <v>817</v>
      </c>
      <c r="D27" s="1145">
        <f>VLOOKUP($A27,'[2]8A_2.1.16 3B&amp;5'!$A$2:$G$60,7,FALSE)</f>
        <v>696</v>
      </c>
      <c r="E27" s="1146">
        <f t="shared" si="3"/>
        <v>3642.513206532697</v>
      </c>
      <c r="F27" s="1146">
        <f t="shared" si="4"/>
        <v>2535189</v>
      </c>
      <c r="G27" s="1146">
        <v>803.97152919927748</v>
      </c>
      <c r="H27" s="1146">
        <f t="shared" si="5"/>
        <v>559564.18432269711</v>
      </c>
      <c r="I27" s="1147">
        <f t="shared" si="6"/>
        <v>3094753</v>
      </c>
      <c r="J27" s="1148">
        <f>VLOOKUP($A27,'[3]October Mid-Year Adj'!$A$124:$J$197,10,FALSE)</f>
        <v>244557</v>
      </c>
      <c r="K27" s="1149">
        <f>VLOOKUP($A27,'[3]February Mid-Year Adj'!$A$124:$J$197,10,FALSE)</f>
        <v>-8893</v>
      </c>
      <c r="L27" s="1150">
        <f t="shared" si="7"/>
        <v>235664</v>
      </c>
      <c r="M27" s="1147">
        <f t="shared" si="8"/>
        <v>3330417</v>
      </c>
      <c r="N27" s="1151">
        <v>0</v>
      </c>
      <c r="O27" s="1147">
        <f t="shared" si="9"/>
        <v>3330417</v>
      </c>
      <c r="P27" s="1151">
        <f>VLOOKUP($A27,'[2]4_Level 4'!$A$5:$Q$195,5,FALSE)</f>
        <v>0</v>
      </c>
      <c r="Q27" s="1151">
        <f>VLOOKUP($A27,'[2]4_Level 4'!$A$5:$Q$195,17,FALSE)</f>
        <v>0</v>
      </c>
      <c r="R27" s="1151">
        <f>VLOOKUP($A27,'[2]4_Level 4'!$A$5:$Q$195,10,FALSE)</f>
        <v>0</v>
      </c>
      <c r="S27" s="1151">
        <f>VLOOKUP($A27,'[2]4_Level 4'!$A$5:$Q$195,12,FALSE)</f>
        <v>0</v>
      </c>
      <c r="T27" s="1151">
        <f>VLOOKUP($A27,'[2]4_Level 4'!$A$5:$Q$195,13,FALSE)</f>
        <v>4567</v>
      </c>
      <c r="U27" s="1147">
        <f t="shared" si="10"/>
        <v>3334984</v>
      </c>
      <c r="V27" s="1151">
        <f t="shared" si="24"/>
        <v>5264</v>
      </c>
      <c r="W27" s="1151"/>
      <c r="X27" s="1152">
        <f t="shared" si="11"/>
        <v>3663744</v>
      </c>
      <c r="Y27" s="1153">
        <f>VLOOKUP($A27,'[3]October Mid-Year Adj'!$A$124:$J$197,6,FALSE)</f>
        <v>55</v>
      </c>
      <c r="Z27" s="1149">
        <f t="shared" si="12"/>
        <v>289520</v>
      </c>
      <c r="AA27" s="1153">
        <f>VLOOKUP($A27,'[3]February Mid-Year Adj'!$A$124:$J$197,6,FALSE)</f>
        <v>-4</v>
      </c>
      <c r="AB27" s="1149">
        <f t="shared" si="13"/>
        <v>-10528</v>
      </c>
      <c r="AC27" s="1150">
        <f t="shared" si="14"/>
        <v>278992</v>
      </c>
      <c r="AD27" s="1154">
        <f t="shared" si="15"/>
        <v>3942736</v>
      </c>
      <c r="AE27" s="1149">
        <f t="shared" si="16"/>
        <v>-68998</v>
      </c>
      <c r="AF27" s="1149">
        <f t="shared" si="17"/>
        <v>-9857</v>
      </c>
      <c r="AG27" s="1149">
        <f t="shared" si="18"/>
        <v>-78855</v>
      </c>
      <c r="AH27" s="1154">
        <f t="shared" si="19"/>
        <v>3863881</v>
      </c>
      <c r="AI27" s="1151">
        <v>0</v>
      </c>
      <c r="AJ27" s="1154">
        <f t="shared" si="20"/>
        <v>3863881</v>
      </c>
      <c r="AK27" s="1149">
        <f>VLOOKUP($A27,[4]MFP!$A$143:$HJ$196,218,FALSE)</f>
        <v>3475926</v>
      </c>
      <c r="AL27" s="1149">
        <f t="shared" si="21"/>
        <v>387955</v>
      </c>
      <c r="AM27" s="1154">
        <f t="shared" si="22"/>
        <v>387955</v>
      </c>
    </row>
    <row r="28" spans="1:39" ht="16.899999999999999" customHeight="1">
      <c r="A28" s="1167" t="s">
        <v>728</v>
      </c>
      <c r="B28" s="1167">
        <v>399003</v>
      </c>
      <c r="C28" s="1156" t="s">
        <v>818</v>
      </c>
      <c r="D28" s="1157">
        <f>VLOOKUP($A28,'[2]8A_2.1.16 3B&amp;5'!$A$2:$G$60,7,FALSE)</f>
        <v>371</v>
      </c>
      <c r="E28" s="806">
        <f t="shared" si="3"/>
        <v>3642.513206532697</v>
      </c>
      <c r="F28" s="806">
        <f t="shared" si="4"/>
        <v>1351372</v>
      </c>
      <c r="G28" s="1162">
        <v>746.0335616438357</v>
      </c>
      <c r="H28" s="806">
        <f t="shared" si="5"/>
        <v>276778.45136986306</v>
      </c>
      <c r="I28" s="1158">
        <f t="shared" si="6"/>
        <v>1628150</v>
      </c>
      <c r="J28" s="1159">
        <f>VLOOKUP($A28,'[3]October Mid-Year Adj'!$A$124:$J$197,10,FALSE)</f>
        <v>-693390</v>
      </c>
      <c r="K28" s="1160">
        <f>VLOOKUP($A28,'[3]February Mid-Year Adj'!$A$124:$J$197,10,FALSE)</f>
        <v>-26331</v>
      </c>
      <c r="L28" s="1161">
        <f t="shared" si="7"/>
        <v>-719721</v>
      </c>
      <c r="M28" s="1158">
        <f t="shared" si="8"/>
        <v>908429</v>
      </c>
      <c r="N28" s="1162">
        <v>-17057</v>
      </c>
      <c r="O28" s="1158">
        <f t="shared" si="9"/>
        <v>891372</v>
      </c>
      <c r="P28" s="1162">
        <f>VLOOKUP($A28,'[2]4_Level 4'!$A$5:$Q$195,5,FALSE)</f>
        <v>0</v>
      </c>
      <c r="Q28" s="1162">
        <f>VLOOKUP($A28,'[2]4_Level 4'!$A$5:$Q$195,17,FALSE)</f>
        <v>20646</v>
      </c>
      <c r="R28" s="1162">
        <f>VLOOKUP($A28,'[2]4_Level 4'!$A$5:$Q$195,10,FALSE)</f>
        <v>0</v>
      </c>
      <c r="S28" s="1162">
        <f>VLOOKUP($A28,'[2]4_Level 4'!$A$5:$Q$195,12,FALSE)</f>
        <v>10000</v>
      </c>
      <c r="T28" s="1162">
        <f>VLOOKUP($A28,'[2]4_Level 4'!$A$5:$Q$195,13,FALSE)</f>
        <v>0</v>
      </c>
      <c r="U28" s="1158">
        <f t="shared" si="10"/>
        <v>922018</v>
      </c>
      <c r="V28" s="1162">
        <f t="shared" si="24"/>
        <v>5264</v>
      </c>
      <c r="W28" s="1162"/>
      <c r="X28" s="1163">
        <f t="shared" si="11"/>
        <v>1952944</v>
      </c>
      <c r="Y28" s="1164">
        <f>VLOOKUP($A28,'[3]October Mid-Year Adj'!$A$124:$J$197,6,FALSE)</f>
        <v>-158</v>
      </c>
      <c r="Z28" s="1160">
        <f t="shared" si="12"/>
        <v>-831712</v>
      </c>
      <c r="AA28" s="1164">
        <f>VLOOKUP($A28,'[3]February Mid-Year Adj'!$A$124:$J$197,6,FALSE)</f>
        <v>-12</v>
      </c>
      <c r="AB28" s="1160">
        <f t="shared" si="13"/>
        <v>-31584</v>
      </c>
      <c r="AC28" s="1161">
        <f t="shared" si="14"/>
        <v>-863296</v>
      </c>
      <c r="AD28" s="1165">
        <f t="shared" si="15"/>
        <v>1089648</v>
      </c>
      <c r="AE28" s="1160">
        <f t="shared" si="16"/>
        <v>-19069</v>
      </c>
      <c r="AF28" s="1160">
        <f t="shared" si="17"/>
        <v>-2724</v>
      </c>
      <c r="AG28" s="1160">
        <f t="shared" si="18"/>
        <v>-21793</v>
      </c>
      <c r="AH28" s="1165">
        <f t="shared" si="19"/>
        <v>1067855</v>
      </c>
      <c r="AI28" s="1162">
        <v>-9861</v>
      </c>
      <c r="AJ28" s="1165">
        <f t="shared" si="20"/>
        <v>1057994</v>
      </c>
      <c r="AK28" s="1160">
        <f>VLOOKUP($A28,[4]MFP!$A$143:$HJ$196,218,FALSE)</f>
        <v>1046401</v>
      </c>
      <c r="AL28" s="1160">
        <f t="shared" si="21"/>
        <v>11593</v>
      </c>
      <c r="AM28" s="1165">
        <f t="shared" si="22"/>
        <v>11593</v>
      </c>
    </row>
    <row r="29" spans="1:39" ht="28.9" customHeight="1">
      <c r="A29" s="1155" t="s">
        <v>730</v>
      </c>
      <c r="B29" s="1155">
        <v>399004</v>
      </c>
      <c r="C29" s="1156" t="s">
        <v>819</v>
      </c>
      <c r="D29" s="1166">
        <f>VLOOKUP($A29,'[2]8A_2.1.16 3B&amp;5'!$A$2:$G$60,7,FALSE)</f>
        <v>659</v>
      </c>
      <c r="E29" s="806">
        <f t="shared" si="3"/>
        <v>3642.513206532697</v>
      </c>
      <c r="F29" s="806">
        <f t="shared" si="4"/>
        <v>2400416</v>
      </c>
      <c r="G29" s="1162">
        <v>746.0335616438357</v>
      </c>
      <c r="H29" s="806">
        <f t="shared" si="5"/>
        <v>491636.11712328769</v>
      </c>
      <c r="I29" s="1158">
        <f t="shared" si="6"/>
        <v>2892052</v>
      </c>
      <c r="J29" s="1159">
        <f>VLOOKUP($A29,'[3]October Mid-Year Adj'!$A$124:$J$197,10,FALSE)</f>
        <v>140433</v>
      </c>
      <c r="K29" s="1160">
        <f>VLOOKUP($A29,'[3]February Mid-Year Adj'!$A$124:$J$197,10,FALSE)</f>
        <v>13166</v>
      </c>
      <c r="L29" s="1161">
        <f t="shared" si="7"/>
        <v>153599</v>
      </c>
      <c r="M29" s="1158">
        <f t="shared" si="8"/>
        <v>3045651</v>
      </c>
      <c r="N29" s="1162">
        <v>0</v>
      </c>
      <c r="O29" s="1158">
        <f t="shared" si="9"/>
        <v>3045651</v>
      </c>
      <c r="P29" s="1162">
        <f>VLOOKUP($A29,'[2]4_Level 4'!$A$5:$Q$195,5,FALSE)</f>
        <v>0</v>
      </c>
      <c r="Q29" s="1162">
        <f>VLOOKUP($A29,'[2]4_Level 4'!$A$5:$Q$195,17,FALSE)</f>
        <v>0</v>
      </c>
      <c r="R29" s="1162">
        <f>VLOOKUP($A29,'[2]4_Level 4'!$A$5:$Q$195,10,FALSE)</f>
        <v>0</v>
      </c>
      <c r="S29" s="1162">
        <f>VLOOKUP($A29,'[2]4_Level 4'!$A$5:$Q$195,12,FALSE)</f>
        <v>0</v>
      </c>
      <c r="T29" s="1162">
        <f>VLOOKUP($A29,'[2]4_Level 4'!$A$5:$Q$195,13,FALSE)</f>
        <v>28220</v>
      </c>
      <c r="U29" s="1158">
        <f t="shared" si="10"/>
        <v>3073871</v>
      </c>
      <c r="V29" s="1162"/>
      <c r="W29" s="1162">
        <f>+$W$4</f>
        <v>6058</v>
      </c>
      <c r="X29" s="1163">
        <f t="shared" si="11"/>
        <v>3992222</v>
      </c>
      <c r="Y29" s="1164">
        <f>VLOOKUP($A29,'[3]October Mid-Year Adj'!$A$124:$J$197,6,FALSE)</f>
        <v>32</v>
      </c>
      <c r="Z29" s="1160">
        <f t="shared" si="12"/>
        <v>193856</v>
      </c>
      <c r="AA29" s="1164">
        <f>VLOOKUP($A29,'[3]February Mid-Year Adj'!$A$124:$J$197,6,FALSE)</f>
        <v>6</v>
      </c>
      <c r="AB29" s="1160">
        <f t="shared" si="13"/>
        <v>18174</v>
      </c>
      <c r="AC29" s="1161">
        <f t="shared" si="14"/>
        <v>212030</v>
      </c>
      <c r="AD29" s="1165">
        <f t="shared" si="15"/>
        <v>4204252</v>
      </c>
      <c r="AE29" s="1160">
        <f t="shared" si="16"/>
        <v>-73574</v>
      </c>
      <c r="AF29" s="1160">
        <f t="shared" si="17"/>
        <v>-10511</v>
      </c>
      <c r="AG29" s="1160">
        <f t="shared" si="18"/>
        <v>-84085</v>
      </c>
      <c r="AH29" s="1165">
        <f t="shared" si="19"/>
        <v>4120167</v>
      </c>
      <c r="AI29" s="1162">
        <v>0</v>
      </c>
      <c r="AJ29" s="1165">
        <f t="shared" si="20"/>
        <v>4120167</v>
      </c>
      <c r="AK29" s="1160">
        <f>VLOOKUP($A29,[4]MFP!$A$143:$HJ$196,218,FALSE)</f>
        <v>3728102</v>
      </c>
      <c r="AL29" s="1160">
        <f t="shared" si="21"/>
        <v>392065</v>
      </c>
      <c r="AM29" s="1165">
        <f t="shared" si="22"/>
        <v>392065</v>
      </c>
    </row>
    <row r="30" spans="1:39" ht="16.899999999999999" customHeight="1">
      <c r="A30" s="1167" t="s">
        <v>732</v>
      </c>
      <c r="B30" s="1167">
        <v>399005</v>
      </c>
      <c r="C30" s="1156" t="s">
        <v>820</v>
      </c>
      <c r="D30" s="1157">
        <f>VLOOKUP($A30,'[2]8A_2.1.16 3B&amp;5'!$A$2:$G$60,7,FALSE)</f>
        <v>783</v>
      </c>
      <c r="E30" s="806">
        <f t="shared" si="3"/>
        <v>3642.513206532697</v>
      </c>
      <c r="F30" s="806">
        <f t="shared" si="4"/>
        <v>2852088</v>
      </c>
      <c r="G30" s="1162">
        <v>746.0335616438357</v>
      </c>
      <c r="H30" s="806">
        <f t="shared" si="5"/>
        <v>584144.27876712335</v>
      </c>
      <c r="I30" s="1158">
        <f t="shared" si="6"/>
        <v>3436232</v>
      </c>
      <c r="J30" s="1159">
        <f>VLOOKUP($A30,'[3]October Mid-Year Adj'!$A$124:$J$197,10,FALSE)</f>
        <v>-87771</v>
      </c>
      <c r="K30" s="1160">
        <f>VLOOKUP($A30,'[3]February Mid-Year Adj'!$A$124:$J$197,10,FALSE)</f>
        <v>-6583</v>
      </c>
      <c r="L30" s="1161">
        <f t="shared" si="7"/>
        <v>-94354</v>
      </c>
      <c r="M30" s="1158">
        <f t="shared" si="8"/>
        <v>3341878</v>
      </c>
      <c r="N30" s="1162">
        <v>0</v>
      </c>
      <c r="O30" s="1158">
        <f t="shared" si="9"/>
        <v>3341878</v>
      </c>
      <c r="P30" s="1162">
        <f>VLOOKUP($A30,'[2]4_Level 4'!$A$5:$Q$195,5,FALSE)</f>
        <v>0</v>
      </c>
      <c r="Q30" s="1162">
        <f>VLOOKUP($A30,'[2]4_Level 4'!$A$5:$Q$195,17,FALSE)</f>
        <v>0</v>
      </c>
      <c r="R30" s="1162">
        <f>VLOOKUP($A30,'[2]4_Level 4'!$A$5:$Q$195,10,FALSE)</f>
        <v>0</v>
      </c>
      <c r="S30" s="1162">
        <f>VLOOKUP($A30,'[2]4_Level 4'!$A$5:$Q$195,12,FALSE)</f>
        <v>0</v>
      </c>
      <c r="T30" s="1162">
        <f>VLOOKUP($A30,'[2]4_Level 4'!$A$5:$Q$195,13,FALSE)</f>
        <v>25953</v>
      </c>
      <c r="U30" s="1158">
        <f t="shared" si="10"/>
        <v>3367831</v>
      </c>
      <c r="V30" s="1162">
        <f>+$V$4</f>
        <v>5264</v>
      </c>
      <c r="W30" s="1162"/>
      <c r="X30" s="1163">
        <f t="shared" si="11"/>
        <v>4121712</v>
      </c>
      <c r="Y30" s="1164">
        <f>VLOOKUP($A30,'[3]October Mid-Year Adj'!$A$124:$J$197,6,FALSE)</f>
        <v>-20</v>
      </c>
      <c r="Z30" s="1160">
        <f t="shared" si="12"/>
        <v>-105280</v>
      </c>
      <c r="AA30" s="1164">
        <f>VLOOKUP($A30,'[3]February Mid-Year Adj'!$A$124:$J$197,6,FALSE)</f>
        <v>-3</v>
      </c>
      <c r="AB30" s="1160">
        <f t="shared" si="13"/>
        <v>-7896</v>
      </c>
      <c r="AC30" s="1161">
        <f t="shared" si="14"/>
        <v>-113176</v>
      </c>
      <c r="AD30" s="1165">
        <f t="shared" si="15"/>
        <v>4008536</v>
      </c>
      <c r="AE30" s="1160">
        <f t="shared" si="16"/>
        <v>-70149</v>
      </c>
      <c r="AF30" s="1160">
        <f t="shared" si="17"/>
        <v>-10021</v>
      </c>
      <c r="AG30" s="1160">
        <f t="shared" si="18"/>
        <v>-80170</v>
      </c>
      <c r="AH30" s="1165">
        <f t="shared" si="19"/>
        <v>3928366</v>
      </c>
      <c r="AI30" s="1162">
        <v>0</v>
      </c>
      <c r="AJ30" s="1165">
        <f t="shared" si="20"/>
        <v>3928366</v>
      </c>
      <c r="AK30" s="1160">
        <f>VLOOKUP($A30,[4]MFP!$A$143:$HJ$196,218,FALSE)</f>
        <v>3631415</v>
      </c>
      <c r="AL30" s="1160">
        <f t="shared" si="21"/>
        <v>296951</v>
      </c>
      <c r="AM30" s="1165">
        <f t="shared" si="22"/>
        <v>296951</v>
      </c>
    </row>
    <row r="31" spans="1:39" ht="16.899999999999999" customHeight="1">
      <c r="A31" s="1182" t="s">
        <v>734</v>
      </c>
      <c r="B31" s="1182">
        <v>368001</v>
      </c>
      <c r="C31" s="1170" t="s">
        <v>821</v>
      </c>
      <c r="D31" s="1171">
        <f>VLOOKUP($A31,'[2]8A_2.1.16 3B&amp;5'!$A$2:$G$60,7,FALSE)</f>
        <v>559</v>
      </c>
      <c r="E31" s="825">
        <f t="shared" si="3"/>
        <v>3642.513206532697</v>
      </c>
      <c r="F31" s="825">
        <f t="shared" si="4"/>
        <v>2036165</v>
      </c>
      <c r="G31" s="1176">
        <v>746.03356164383604</v>
      </c>
      <c r="H31" s="825">
        <f t="shared" si="5"/>
        <v>417032.76095890434</v>
      </c>
      <c r="I31" s="1172">
        <f t="shared" si="6"/>
        <v>2453198</v>
      </c>
      <c r="J31" s="1173">
        <f>VLOOKUP($A31,'[3]October Mid-Year Adj'!$A$124:$J$197,10,FALSE)</f>
        <v>531014</v>
      </c>
      <c r="K31" s="1174">
        <f>VLOOKUP($A31,'[3]February Mid-Year Adj'!$A$124:$J$197,10,FALSE)</f>
        <v>-10971</v>
      </c>
      <c r="L31" s="1175">
        <f t="shared" si="7"/>
        <v>520043</v>
      </c>
      <c r="M31" s="1172">
        <f t="shared" si="8"/>
        <v>2973241</v>
      </c>
      <c r="N31" s="1176">
        <v>-4018</v>
      </c>
      <c r="O31" s="1172">
        <f t="shared" si="9"/>
        <v>2969223</v>
      </c>
      <c r="P31" s="1176">
        <f>VLOOKUP($A31,'[2]4_Level 4'!$A$5:$Q$195,5,FALSE)</f>
        <v>21000</v>
      </c>
      <c r="Q31" s="1176">
        <f>VLOOKUP($A31,'[2]4_Level 4'!$A$5:$Q$195,17,FALSE)</f>
        <v>0</v>
      </c>
      <c r="R31" s="1176">
        <f>VLOOKUP($A31,'[2]4_Level 4'!$A$5:$Q$195,10,FALSE)</f>
        <v>6000</v>
      </c>
      <c r="S31" s="1176">
        <f>VLOOKUP($A31,'[2]4_Level 4'!$A$5:$Q$195,12,FALSE)</f>
        <v>0</v>
      </c>
      <c r="T31" s="1176">
        <f>VLOOKUP($A31,'[2]4_Level 4'!$A$5:$Q$195,13,FALSE)</f>
        <v>188309</v>
      </c>
      <c r="U31" s="1172">
        <f t="shared" si="10"/>
        <v>3184532</v>
      </c>
      <c r="V31" s="1176">
        <f>+$V$4</f>
        <v>5264</v>
      </c>
      <c r="W31" s="1176"/>
      <c r="X31" s="1177">
        <f t="shared" si="11"/>
        <v>2942576</v>
      </c>
      <c r="Y31" s="1178">
        <f>VLOOKUP($A31,'[3]October Mid-Year Adj'!$A$124:$J$197,6,FALSE)</f>
        <v>121</v>
      </c>
      <c r="Z31" s="1174">
        <f t="shared" si="12"/>
        <v>636944</v>
      </c>
      <c r="AA31" s="1178">
        <f>VLOOKUP($A31,'[3]February Mid-Year Adj'!$A$124:$J$197,6,FALSE)</f>
        <v>-5</v>
      </c>
      <c r="AB31" s="1174">
        <f t="shared" si="13"/>
        <v>-13160</v>
      </c>
      <c r="AC31" s="1175">
        <f t="shared" si="14"/>
        <v>623784</v>
      </c>
      <c r="AD31" s="1179">
        <f t="shared" si="15"/>
        <v>3566360</v>
      </c>
      <c r="AE31" s="1174">
        <f t="shared" si="16"/>
        <v>-62411</v>
      </c>
      <c r="AF31" s="1174">
        <f t="shared" si="17"/>
        <v>-8916</v>
      </c>
      <c r="AG31" s="1174">
        <f t="shared" si="18"/>
        <v>-71327</v>
      </c>
      <c r="AH31" s="1179">
        <f t="shared" si="19"/>
        <v>3495033</v>
      </c>
      <c r="AI31" s="1176">
        <v>-7213.5</v>
      </c>
      <c r="AJ31" s="1179">
        <f t="shared" si="20"/>
        <v>3487820</v>
      </c>
      <c r="AK31" s="1174">
        <f>VLOOKUP($A31,[4]MFP!$A$143:$HJ$196,218,FALSE)</f>
        <v>3179363</v>
      </c>
      <c r="AL31" s="1174">
        <f t="shared" si="21"/>
        <v>308457</v>
      </c>
      <c r="AM31" s="1179">
        <f t="shared" si="22"/>
        <v>308457</v>
      </c>
    </row>
    <row r="32" spans="1:39" ht="16.899999999999999" customHeight="1">
      <c r="A32" s="1143" t="s">
        <v>736</v>
      </c>
      <c r="B32" s="1143">
        <v>367001</v>
      </c>
      <c r="C32" s="1144" t="s">
        <v>822</v>
      </c>
      <c r="D32" s="1145">
        <f>VLOOKUP($A32,'[2]8A_2.1.16 3B&amp;5'!$A$2:$G$60,7,FALSE)</f>
        <v>363</v>
      </c>
      <c r="E32" s="1146">
        <f t="shared" si="3"/>
        <v>3642.513206532697</v>
      </c>
      <c r="F32" s="1146">
        <f t="shared" si="4"/>
        <v>1322232</v>
      </c>
      <c r="G32" s="1146">
        <v>746.0335616438357</v>
      </c>
      <c r="H32" s="1146">
        <f t="shared" si="5"/>
        <v>270810.18287671235</v>
      </c>
      <c r="I32" s="1147">
        <f t="shared" si="6"/>
        <v>1593042</v>
      </c>
      <c r="J32" s="1148">
        <f>VLOOKUP($A32,'[3]October Mid-Year Adj'!$A$124:$J$197,10,FALSE)</f>
        <v>-201873</v>
      </c>
      <c r="K32" s="1149">
        <f>VLOOKUP($A32,'[3]February Mid-Year Adj'!$A$124:$J$197,10,FALSE)</f>
        <v>-2194</v>
      </c>
      <c r="L32" s="1150">
        <f t="shared" si="7"/>
        <v>-204067</v>
      </c>
      <c r="M32" s="1147">
        <f t="shared" si="8"/>
        <v>1388975</v>
      </c>
      <c r="N32" s="1151">
        <v>-1723</v>
      </c>
      <c r="O32" s="1147">
        <f t="shared" si="9"/>
        <v>1387252</v>
      </c>
      <c r="P32" s="1151">
        <f>VLOOKUP($A32,'[2]4_Level 4'!$A$5:$Q$195,5,FALSE)</f>
        <v>0</v>
      </c>
      <c r="Q32" s="1151">
        <f>VLOOKUP($A32,'[2]4_Level 4'!$A$5:$Q$195,17,FALSE)</f>
        <v>0</v>
      </c>
      <c r="R32" s="1151">
        <f>VLOOKUP($A32,'[2]4_Level 4'!$A$5:$Q$195,10,FALSE)</f>
        <v>0</v>
      </c>
      <c r="S32" s="1151">
        <f>VLOOKUP($A32,'[2]4_Level 4'!$A$5:$Q$195,12,FALSE)</f>
        <v>0</v>
      </c>
      <c r="T32" s="1151">
        <f>VLOOKUP($A32,'[2]4_Level 4'!$A$5:$Q$195,13,FALSE)</f>
        <v>0</v>
      </c>
      <c r="U32" s="1147">
        <f t="shared" si="10"/>
        <v>1387252</v>
      </c>
      <c r="V32" s="1151">
        <f>+$V$4</f>
        <v>5264</v>
      </c>
      <c r="W32" s="1151"/>
      <c r="X32" s="1152">
        <f t="shared" si="11"/>
        <v>1910832</v>
      </c>
      <c r="Y32" s="1153">
        <f>VLOOKUP($A32,'[3]October Mid-Year Adj'!$A$124:$J$197,6,FALSE)</f>
        <v>-46</v>
      </c>
      <c r="Z32" s="1149">
        <f t="shared" si="12"/>
        <v>-242144</v>
      </c>
      <c r="AA32" s="1153">
        <f>VLOOKUP($A32,'[3]February Mid-Year Adj'!$A$124:$J$197,6,FALSE)</f>
        <v>-1</v>
      </c>
      <c r="AB32" s="1149">
        <f t="shared" si="13"/>
        <v>-2632</v>
      </c>
      <c r="AC32" s="1150">
        <f t="shared" si="14"/>
        <v>-244776</v>
      </c>
      <c r="AD32" s="1154">
        <f t="shared" si="15"/>
        <v>1666056</v>
      </c>
      <c r="AE32" s="1149">
        <f t="shared" si="16"/>
        <v>-29156</v>
      </c>
      <c r="AF32" s="1149">
        <f t="shared" si="17"/>
        <v>-4165</v>
      </c>
      <c r="AG32" s="1149">
        <f t="shared" si="18"/>
        <v>-33321</v>
      </c>
      <c r="AH32" s="1154">
        <f t="shared" si="19"/>
        <v>1632735</v>
      </c>
      <c r="AI32" s="1151">
        <v>-2404.5</v>
      </c>
      <c r="AJ32" s="1154">
        <f t="shared" si="20"/>
        <v>1630331</v>
      </c>
      <c r="AK32" s="1149">
        <f>VLOOKUP($A32,[4]MFP!$A$143:$HJ$196,218,FALSE)</f>
        <v>1555686</v>
      </c>
      <c r="AL32" s="1149">
        <f t="shared" si="21"/>
        <v>74645</v>
      </c>
      <c r="AM32" s="1154">
        <f t="shared" si="22"/>
        <v>74645</v>
      </c>
    </row>
    <row r="33" spans="1:39" ht="16.899999999999999" customHeight="1">
      <c r="A33" s="1155" t="s">
        <v>738</v>
      </c>
      <c r="B33" s="1155">
        <v>364001</v>
      </c>
      <c r="C33" s="1156" t="s">
        <v>823</v>
      </c>
      <c r="D33" s="1157">
        <f>VLOOKUP($A33,'[2]8A_2.1.16 3B&amp;5'!$A$2:$G$60,7,FALSE)</f>
        <v>570</v>
      </c>
      <c r="E33" s="806">
        <f t="shared" si="3"/>
        <v>3642.513206532697</v>
      </c>
      <c r="F33" s="806">
        <f t="shared" si="4"/>
        <v>2076233</v>
      </c>
      <c r="G33" s="806">
        <v>746.0335616438357</v>
      </c>
      <c r="H33" s="806">
        <f t="shared" si="5"/>
        <v>425239.13013698632</v>
      </c>
      <c r="I33" s="1158">
        <f t="shared" si="6"/>
        <v>2501472</v>
      </c>
      <c r="J33" s="1159">
        <f>VLOOKUP($A33,'[3]October Mid-Year Adj'!$A$124:$J$197,10,FALSE)</f>
        <v>4389</v>
      </c>
      <c r="K33" s="1160">
        <f>VLOOKUP($A33,'[3]February Mid-Year Adj'!$A$124:$J$197,10,FALSE)</f>
        <v>-19748</v>
      </c>
      <c r="L33" s="1161">
        <f t="shared" si="7"/>
        <v>-15359</v>
      </c>
      <c r="M33" s="1158">
        <f t="shared" si="8"/>
        <v>2486113</v>
      </c>
      <c r="N33" s="1162">
        <v>0</v>
      </c>
      <c r="O33" s="1158">
        <f t="shared" si="9"/>
        <v>2486113</v>
      </c>
      <c r="P33" s="1162">
        <f>VLOOKUP($A33,'[2]4_Level 4'!$A$5:$Q$195,5,FALSE)</f>
        <v>0</v>
      </c>
      <c r="Q33" s="1162">
        <f>VLOOKUP($A33,'[2]4_Level 4'!$A$5:$Q$195,17,FALSE)</f>
        <v>0</v>
      </c>
      <c r="R33" s="1162">
        <f>VLOOKUP($A33,'[2]4_Level 4'!$A$5:$Q$195,10,FALSE)</f>
        <v>0</v>
      </c>
      <c r="S33" s="1162">
        <f>VLOOKUP($A33,'[2]4_Level 4'!$A$5:$Q$195,12,FALSE)</f>
        <v>0</v>
      </c>
      <c r="T33" s="1162">
        <f>VLOOKUP($A33,'[2]4_Level 4'!$A$5:$Q$195,13,FALSE)</f>
        <v>40409</v>
      </c>
      <c r="U33" s="1158">
        <f t="shared" si="10"/>
        <v>2526522</v>
      </c>
      <c r="V33" s="1162">
        <f>+$V$4</f>
        <v>5264</v>
      </c>
      <c r="W33" s="1162"/>
      <c r="X33" s="1163">
        <f t="shared" si="11"/>
        <v>3000480</v>
      </c>
      <c r="Y33" s="1164">
        <f>VLOOKUP($A33,'[3]October Mid-Year Adj'!$A$124:$J$197,6,FALSE)</f>
        <v>1</v>
      </c>
      <c r="Z33" s="1160">
        <f t="shared" si="12"/>
        <v>5264</v>
      </c>
      <c r="AA33" s="1164">
        <f>VLOOKUP($A33,'[3]February Mid-Year Adj'!$A$124:$J$197,6,FALSE)</f>
        <v>-9</v>
      </c>
      <c r="AB33" s="1160">
        <f t="shared" si="13"/>
        <v>-23688</v>
      </c>
      <c r="AC33" s="1161">
        <f t="shared" si="14"/>
        <v>-18424</v>
      </c>
      <c r="AD33" s="1165">
        <f t="shared" si="15"/>
        <v>2982056</v>
      </c>
      <c r="AE33" s="1160">
        <f t="shared" si="16"/>
        <v>-52186</v>
      </c>
      <c r="AF33" s="1160">
        <f t="shared" si="17"/>
        <v>-7455</v>
      </c>
      <c r="AG33" s="1160">
        <f t="shared" si="18"/>
        <v>-59641</v>
      </c>
      <c r="AH33" s="1165">
        <f t="shared" si="19"/>
        <v>2922415</v>
      </c>
      <c r="AI33" s="1162">
        <v>0</v>
      </c>
      <c r="AJ33" s="1165">
        <f t="shared" si="20"/>
        <v>2922415</v>
      </c>
      <c r="AK33" s="1160">
        <f>VLOOKUP($A33,[4]MFP!$A$143:$HJ$196,218,FALSE)</f>
        <v>2685349</v>
      </c>
      <c r="AL33" s="1160">
        <f t="shared" si="21"/>
        <v>237066</v>
      </c>
      <c r="AM33" s="1165">
        <f t="shared" si="22"/>
        <v>237066</v>
      </c>
    </row>
    <row r="34" spans="1:39" ht="16.899999999999999" customHeight="1">
      <c r="A34" s="1155" t="s">
        <v>740</v>
      </c>
      <c r="B34" s="1155">
        <v>363001</v>
      </c>
      <c r="C34" s="1156" t="s">
        <v>824</v>
      </c>
      <c r="D34" s="1166">
        <f>VLOOKUP($A34,'[2]8A_2.1.16 3B&amp;5'!$A$2:$G$60,7,FALSE)</f>
        <v>532</v>
      </c>
      <c r="E34" s="806">
        <f t="shared" si="3"/>
        <v>3642.513206532697</v>
      </c>
      <c r="F34" s="806">
        <f t="shared" si="4"/>
        <v>1937817</v>
      </c>
      <c r="G34" s="1162">
        <v>746.0335616438357</v>
      </c>
      <c r="H34" s="806">
        <f t="shared" si="5"/>
        <v>396889.85479452059</v>
      </c>
      <c r="I34" s="1158">
        <f t="shared" si="6"/>
        <v>2334707</v>
      </c>
      <c r="J34" s="1159">
        <f>VLOOKUP($A34,'[3]October Mid-Year Adj'!$A$124:$J$197,10,FALSE)</f>
        <v>179930</v>
      </c>
      <c r="K34" s="1160">
        <f>VLOOKUP($A34,'[3]February Mid-Year Adj'!$A$124:$J$197,10,FALSE)</f>
        <v>-43885</v>
      </c>
      <c r="L34" s="1161">
        <f t="shared" si="7"/>
        <v>136045</v>
      </c>
      <c r="M34" s="1158">
        <f t="shared" si="8"/>
        <v>2470752</v>
      </c>
      <c r="N34" s="1162">
        <v>0</v>
      </c>
      <c r="O34" s="1158">
        <f t="shared" si="9"/>
        <v>2470752</v>
      </c>
      <c r="P34" s="1162">
        <f>VLOOKUP($A34,'[2]4_Level 4'!$A$5:$Q$195,5,FALSE)</f>
        <v>0</v>
      </c>
      <c r="Q34" s="1162">
        <f>VLOOKUP($A34,'[2]4_Level 4'!$A$5:$Q$195,17,FALSE)</f>
        <v>0</v>
      </c>
      <c r="R34" s="1162">
        <f>VLOOKUP($A34,'[2]4_Level 4'!$A$5:$Q$195,10,FALSE)</f>
        <v>0</v>
      </c>
      <c r="S34" s="1162">
        <f>VLOOKUP($A34,'[2]4_Level 4'!$A$5:$Q$195,12,FALSE)</f>
        <v>0</v>
      </c>
      <c r="T34" s="1162">
        <f>VLOOKUP($A34,'[2]4_Level 4'!$A$5:$Q$195,13,FALSE)</f>
        <v>21481</v>
      </c>
      <c r="U34" s="1158">
        <f t="shared" si="10"/>
        <v>2492233</v>
      </c>
      <c r="V34" s="1162">
        <f>+$V$4</f>
        <v>5264</v>
      </c>
      <c r="W34" s="1162"/>
      <c r="X34" s="1163">
        <f t="shared" si="11"/>
        <v>2800448</v>
      </c>
      <c r="Y34" s="1164">
        <f>VLOOKUP($A34,'[3]October Mid-Year Adj'!$A$124:$J$197,6,FALSE)</f>
        <v>41</v>
      </c>
      <c r="Z34" s="1160">
        <f t="shared" si="12"/>
        <v>215824</v>
      </c>
      <c r="AA34" s="1164">
        <f>VLOOKUP($A34,'[3]February Mid-Year Adj'!$A$124:$J$197,6,FALSE)</f>
        <v>-20</v>
      </c>
      <c r="AB34" s="1160">
        <f t="shared" si="13"/>
        <v>-52640</v>
      </c>
      <c r="AC34" s="1161">
        <f t="shared" si="14"/>
        <v>163184</v>
      </c>
      <c r="AD34" s="1165">
        <f t="shared" si="15"/>
        <v>2963632</v>
      </c>
      <c r="AE34" s="1160">
        <f t="shared" si="16"/>
        <v>-51864</v>
      </c>
      <c r="AF34" s="1160">
        <f t="shared" si="17"/>
        <v>-7409</v>
      </c>
      <c r="AG34" s="1160">
        <f t="shared" si="18"/>
        <v>-59273</v>
      </c>
      <c r="AH34" s="1165">
        <f t="shared" si="19"/>
        <v>2904359</v>
      </c>
      <c r="AI34" s="1162">
        <v>0</v>
      </c>
      <c r="AJ34" s="1165">
        <f t="shared" si="20"/>
        <v>2904359</v>
      </c>
      <c r="AK34" s="1160">
        <f>VLOOKUP($A34,[4]MFP!$A$143:$HJ$196,218,FALSE)</f>
        <v>2624174</v>
      </c>
      <c r="AL34" s="1160">
        <f t="shared" si="21"/>
        <v>280185</v>
      </c>
      <c r="AM34" s="1165">
        <f t="shared" si="22"/>
        <v>280185</v>
      </c>
    </row>
    <row r="35" spans="1:39" ht="28.9" customHeight="1">
      <c r="A35" s="1155" t="s">
        <v>742</v>
      </c>
      <c r="B35" s="1155">
        <v>360001</v>
      </c>
      <c r="C35" s="1156" t="s">
        <v>825</v>
      </c>
      <c r="D35" s="1157">
        <f>VLOOKUP($A35,'[2]8A_2.1.16 3B&amp;5'!$A$2:$G$60,7,FALSE)</f>
        <v>163</v>
      </c>
      <c r="E35" s="806">
        <f t="shared" si="3"/>
        <v>3642.513206532697</v>
      </c>
      <c r="F35" s="806">
        <f t="shared" si="4"/>
        <v>593730</v>
      </c>
      <c r="G35" s="806">
        <v>746.0335616438357</v>
      </c>
      <c r="H35" s="806">
        <f t="shared" si="5"/>
        <v>121603.47054794522</v>
      </c>
      <c r="I35" s="1158">
        <f t="shared" si="6"/>
        <v>715333</v>
      </c>
      <c r="J35" s="1159">
        <f>VLOOKUP($A35,'[3]October Mid-Year Adj'!$A$124:$J$197,10,FALSE)</f>
        <v>21943</v>
      </c>
      <c r="K35" s="1160">
        <f>VLOOKUP($A35,'[3]February Mid-Year Adj'!$A$124:$J$197,10,FALSE)</f>
        <v>-8777</v>
      </c>
      <c r="L35" s="1161">
        <f t="shared" si="7"/>
        <v>13166</v>
      </c>
      <c r="M35" s="1158">
        <f t="shared" si="8"/>
        <v>728499</v>
      </c>
      <c r="N35" s="1162">
        <v>-13226</v>
      </c>
      <c r="O35" s="1158">
        <f t="shared" si="9"/>
        <v>715273</v>
      </c>
      <c r="P35" s="1162">
        <f>VLOOKUP($A35,'[2]4_Level 4'!$A$5:$Q$195,5,FALSE)</f>
        <v>0</v>
      </c>
      <c r="Q35" s="1162">
        <f>VLOOKUP($A35,'[2]4_Level 4'!$A$5:$Q$195,17,FALSE)</f>
        <v>15238</v>
      </c>
      <c r="R35" s="1162">
        <f>VLOOKUP($A35,'[2]4_Level 4'!$A$5:$Q$195,10,FALSE)</f>
        <v>0</v>
      </c>
      <c r="S35" s="1162">
        <f>VLOOKUP($A35,'[2]4_Level 4'!$A$5:$Q$195,12,FALSE)</f>
        <v>10000</v>
      </c>
      <c r="T35" s="1162">
        <f>VLOOKUP($A35,'[2]4_Level 4'!$A$5:$Q$195,13,FALSE)</f>
        <v>0</v>
      </c>
      <c r="U35" s="1158">
        <f t="shared" si="10"/>
        <v>740511</v>
      </c>
      <c r="V35" s="1162"/>
      <c r="W35" s="1162">
        <f>+$W$4</f>
        <v>6058</v>
      </c>
      <c r="X35" s="1163">
        <f t="shared" si="11"/>
        <v>987454</v>
      </c>
      <c r="Y35" s="1164">
        <f>VLOOKUP($A35,'[3]October Mid-Year Adj'!$A$124:$J$197,6,FALSE)</f>
        <v>5</v>
      </c>
      <c r="Z35" s="1160">
        <f t="shared" si="12"/>
        <v>30290</v>
      </c>
      <c r="AA35" s="1164">
        <f>VLOOKUP($A35,'[3]February Mid-Year Adj'!$A$124:$J$197,6,FALSE)</f>
        <v>-4</v>
      </c>
      <c r="AB35" s="1160">
        <f t="shared" si="13"/>
        <v>-12116</v>
      </c>
      <c r="AC35" s="1161">
        <f t="shared" si="14"/>
        <v>18174</v>
      </c>
      <c r="AD35" s="1165">
        <f t="shared" si="15"/>
        <v>1005628</v>
      </c>
      <c r="AE35" s="1160">
        <f t="shared" si="16"/>
        <v>-17598</v>
      </c>
      <c r="AF35" s="1160">
        <f t="shared" si="17"/>
        <v>-2514</v>
      </c>
      <c r="AG35" s="1160">
        <f t="shared" si="18"/>
        <v>-20112</v>
      </c>
      <c r="AH35" s="1165">
        <f t="shared" si="19"/>
        <v>985516</v>
      </c>
      <c r="AI35" s="1162">
        <v>-17457</v>
      </c>
      <c r="AJ35" s="1165">
        <f t="shared" si="20"/>
        <v>968059</v>
      </c>
      <c r="AK35" s="1160">
        <f>VLOOKUP($A35,[4]MFP!$A$143:$HJ$196,218,FALSE)</f>
        <v>883733</v>
      </c>
      <c r="AL35" s="1160">
        <f t="shared" si="21"/>
        <v>84326</v>
      </c>
      <c r="AM35" s="1165">
        <f t="shared" si="22"/>
        <v>84326</v>
      </c>
    </row>
    <row r="36" spans="1:39" ht="28.9" customHeight="1">
      <c r="A36" s="1182" t="s">
        <v>744</v>
      </c>
      <c r="B36" s="1182">
        <v>361001</v>
      </c>
      <c r="C36" s="1170" t="s">
        <v>826</v>
      </c>
      <c r="D36" s="1171">
        <f>VLOOKUP($A36,'[2]8A_2.1.16 3B&amp;5'!$A$2:$G$60,7,FALSE)</f>
        <v>108</v>
      </c>
      <c r="E36" s="825">
        <f t="shared" si="3"/>
        <v>3642.513206532697</v>
      </c>
      <c r="F36" s="825">
        <f t="shared" si="4"/>
        <v>393391</v>
      </c>
      <c r="G36" s="1176">
        <v>746.0335616438357</v>
      </c>
      <c r="H36" s="825">
        <f t="shared" si="5"/>
        <v>80571.624657534252</v>
      </c>
      <c r="I36" s="1172">
        <f t="shared" si="6"/>
        <v>473963</v>
      </c>
      <c r="J36" s="1173">
        <f>VLOOKUP($A36,'[3]October Mid-Year Adj'!$A$124:$J$197,10,FALSE)</f>
        <v>-122879</v>
      </c>
      <c r="K36" s="1174">
        <f>VLOOKUP($A36,'[3]February Mid-Year Adj'!$A$124:$J$197,10,FALSE)</f>
        <v>13166</v>
      </c>
      <c r="L36" s="1175">
        <f t="shared" si="7"/>
        <v>-109713</v>
      </c>
      <c r="M36" s="1172">
        <f t="shared" si="8"/>
        <v>364250</v>
      </c>
      <c r="N36" s="1176">
        <v>-41423</v>
      </c>
      <c r="O36" s="1172">
        <f t="shared" si="9"/>
        <v>322827</v>
      </c>
      <c r="P36" s="1176">
        <f>VLOOKUP($A36,'[2]4_Level 4'!$A$5:$Q$195,5,FALSE)</f>
        <v>0</v>
      </c>
      <c r="Q36" s="1176">
        <f>VLOOKUP($A36,'[2]4_Level 4'!$A$5:$Q$195,17,FALSE)</f>
        <v>0</v>
      </c>
      <c r="R36" s="1176">
        <f>VLOOKUP($A36,'[2]4_Level 4'!$A$5:$Q$195,10,FALSE)</f>
        <v>0</v>
      </c>
      <c r="S36" s="1176">
        <f>VLOOKUP($A36,'[2]4_Level 4'!$A$5:$Q$195,12,FALSE)</f>
        <v>10000</v>
      </c>
      <c r="T36" s="1176">
        <f>VLOOKUP($A36,'[2]4_Level 4'!$A$5:$Q$195,13,FALSE)</f>
        <v>0</v>
      </c>
      <c r="U36" s="1172">
        <f t="shared" si="10"/>
        <v>332827</v>
      </c>
      <c r="V36" s="1176"/>
      <c r="W36" s="1176">
        <f>+$W$4</f>
        <v>6058</v>
      </c>
      <c r="X36" s="1177">
        <f t="shared" si="11"/>
        <v>654264</v>
      </c>
      <c r="Y36" s="1178">
        <f>VLOOKUP($A36,'[3]October Mid-Year Adj'!$A$124:$J$197,6,FALSE)</f>
        <v>-28</v>
      </c>
      <c r="Z36" s="1174">
        <f t="shared" si="12"/>
        <v>-169624</v>
      </c>
      <c r="AA36" s="1178">
        <f>VLOOKUP($A36,'[3]February Mid-Year Adj'!$A$124:$J$197,6,FALSE)</f>
        <v>6</v>
      </c>
      <c r="AB36" s="1174">
        <f t="shared" si="13"/>
        <v>18174</v>
      </c>
      <c r="AC36" s="1175">
        <f t="shared" si="14"/>
        <v>-151450</v>
      </c>
      <c r="AD36" s="1179">
        <f t="shared" si="15"/>
        <v>502814</v>
      </c>
      <c r="AE36" s="1174">
        <f t="shared" si="16"/>
        <v>-8799</v>
      </c>
      <c r="AF36" s="1174">
        <f t="shared" si="17"/>
        <v>-1257</v>
      </c>
      <c r="AG36" s="1174">
        <f t="shared" si="18"/>
        <v>-10056</v>
      </c>
      <c r="AH36" s="1179">
        <f t="shared" si="19"/>
        <v>492758</v>
      </c>
      <c r="AI36" s="1176">
        <v>-51685.5</v>
      </c>
      <c r="AJ36" s="1179">
        <f t="shared" si="20"/>
        <v>441073</v>
      </c>
      <c r="AK36" s="1174">
        <f>VLOOKUP($A36,[4]MFP!$A$143:$HJ$196,218,FALSE)</f>
        <v>413161</v>
      </c>
      <c r="AL36" s="1174">
        <f t="shared" si="21"/>
        <v>27912</v>
      </c>
      <c r="AM36" s="1179">
        <f t="shared" si="22"/>
        <v>27912</v>
      </c>
    </row>
    <row r="37" spans="1:39" ht="16.899999999999999" customHeight="1">
      <c r="A37" s="1143" t="s">
        <v>746</v>
      </c>
      <c r="B37" s="1143">
        <v>363002</v>
      </c>
      <c r="C37" s="1144" t="s">
        <v>827</v>
      </c>
      <c r="D37" s="1145">
        <f>VLOOKUP($A37,'[2]8A_2.1.16 3B&amp;5'!$A$2:$G$60,7,FALSE)</f>
        <v>486</v>
      </c>
      <c r="E37" s="1146">
        <f t="shared" si="3"/>
        <v>3642.513206532697</v>
      </c>
      <c r="F37" s="1146">
        <f t="shared" si="4"/>
        <v>1770261</v>
      </c>
      <c r="G37" s="1146">
        <v>746.0335616438357</v>
      </c>
      <c r="H37" s="1146">
        <f t="shared" si="5"/>
        <v>362572.31095890416</v>
      </c>
      <c r="I37" s="1147">
        <f t="shared" si="6"/>
        <v>2132833</v>
      </c>
      <c r="J37" s="1148">
        <f>VLOOKUP($A37,'[3]October Mid-Year Adj'!$A$124:$J$197,10,FALSE)</f>
        <v>368638</v>
      </c>
      <c r="K37" s="1149">
        <f>VLOOKUP($A37,'[3]February Mid-Year Adj'!$A$124:$J$197,10,FALSE)</f>
        <v>-81188</v>
      </c>
      <c r="L37" s="1150">
        <f t="shared" si="7"/>
        <v>287450</v>
      </c>
      <c r="M37" s="1147">
        <f t="shared" si="8"/>
        <v>2420283</v>
      </c>
      <c r="N37" s="1151">
        <v>-12073</v>
      </c>
      <c r="O37" s="1147">
        <f t="shared" si="9"/>
        <v>2408210</v>
      </c>
      <c r="P37" s="1151">
        <f>VLOOKUP($A37,'[2]4_Level 4'!$A$5:$Q$195,5,FALSE)</f>
        <v>0</v>
      </c>
      <c r="Q37" s="1151">
        <f>VLOOKUP($A37,'[2]4_Level 4'!$A$5:$Q$195,17,FALSE)</f>
        <v>0</v>
      </c>
      <c r="R37" s="1151">
        <f>VLOOKUP($A37,'[2]4_Level 4'!$A$5:$Q$195,10,FALSE)</f>
        <v>0</v>
      </c>
      <c r="S37" s="1151">
        <f>VLOOKUP($A37,'[2]4_Level 4'!$A$5:$Q$195,12,FALSE)</f>
        <v>0</v>
      </c>
      <c r="T37" s="1151">
        <f>VLOOKUP($A37,'[2]4_Level 4'!$A$5:$Q$195,13,FALSE)</f>
        <v>8748</v>
      </c>
      <c r="U37" s="1147">
        <f t="shared" si="10"/>
        <v>2416958</v>
      </c>
      <c r="V37" s="1151">
        <f t="shared" ref="V37:V45" si="25">+$V$4</f>
        <v>5264</v>
      </c>
      <c r="W37" s="1151"/>
      <c r="X37" s="1152">
        <f t="shared" si="11"/>
        <v>2558304</v>
      </c>
      <c r="Y37" s="1153">
        <f>VLOOKUP($A37,'[3]October Mid-Year Adj'!$A$124:$J$197,6,FALSE)</f>
        <v>84</v>
      </c>
      <c r="Z37" s="1149">
        <f t="shared" si="12"/>
        <v>442176</v>
      </c>
      <c r="AA37" s="1153">
        <f>VLOOKUP($A37,'[3]February Mid-Year Adj'!$A$124:$J$197,6,FALSE)</f>
        <v>-37</v>
      </c>
      <c r="AB37" s="1149">
        <f t="shared" si="13"/>
        <v>-97384</v>
      </c>
      <c r="AC37" s="1150">
        <f t="shared" si="14"/>
        <v>344792</v>
      </c>
      <c r="AD37" s="1154">
        <f t="shared" si="15"/>
        <v>2903096</v>
      </c>
      <c r="AE37" s="1149">
        <f t="shared" si="16"/>
        <v>-50804</v>
      </c>
      <c r="AF37" s="1149">
        <f t="shared" si="17"/>
        <v>-7258</v>
      </c>
      <c r="AG37" s="1149">
        <f t="shared" si="18"/>
        <v>-58062</v>
      </c>
      <c r="AH37" s="1154">
        <f t="shared" si="19"/>
        <v>2845034</v>
      </c>
      <c r="AI37" s="1151">
        <v>-2404.5</v>
      </c>
      <c r="AJ37" s="1154">
        <f t="shared" si="20"/>
        <v>2842630</v>
      </c>
      <c r="AK37" s="1149">
        <f>VLOOKUP($A37,[4]MFP!$A$143:$HJ$196,218,FALSE)</f>
        <v>2522938</v>
      </c>
      <c r="AL37" s="1149">
        <f t="shared" si="21"/>
        <v>319692</v>
      </c>
      <c r="AM37" s="1154">
        <f t="shared" si="22"/>
        <v>319692</v>
      </c>
    </row>
    <row r="38" spans="1:39" ht="16.899999999999999" customHeight="1">
      <c r="A38" s="1155" t="s">
        <v>748</v>
      </c>
      <c r="B38" s="1155">
        <v>385001</v>
      </c>
      <c r="C38" s="1156" t="s">
        <v>828</v>
      </c>
      <c r="D38" s="1157">
        <f>VLOOKUP($A38,'[2]8A_2.1.16 3B&amp;5'!$A$2:$G$60,7,FALSE)</f>
        <v>396</v>
      </c>
      <c r="E38" s="806">
        <f t="shared" si="3"/>
        <v>3642.513206532697</v>
      </c>
      <c r="F38" s="806">
        <f t="shared" si="4"/>
        <v>1442435</v>
      </c>
      <c r="G38" s="806">
        <v>618.75651162790689</v>
      </c>
      <c r="H38" s="806">
        <f t="shared" si="5"/>
        <v>245027.57860465112</v>
      </c>
      <c r="I38" s="1158">
        <f t="shared" si="6"/>
        <v>1687463</v>
      </c>
      <c r="J38" s="1159">
        <f>VLOOKUP($A38,'[3]October Mid-Year Adj'!$A$124:$J$197,10,FALSE)</f>
        <v>-46874</v>
      </c>
      <c r="K38" s="1160">
        <f>VLOOKUP($A38,'[3]February Mid-Year Adj'!$A$124:$J$197,10,FALSE)</f>
        <v>-2131</v>
      </c>
      <c r="L38" s="1161">
        <f t="shared" si="7"/>
        <v>-49005</v>
      </c>
      <c r="M38" s="1158">
        <f t="shared" si="8"/>
        <v>1638458</v>
      </c>
      <c r="N38" s="1162">
        <v>0</v>
      </c>
      <c r="O38" s="1158">
        <f t="shared" si="9"/>
        <v>1638458</v>
      </c>
      <c r="P38" s="1162">
        <f>VLOOKUP($A38,'[2]4_Level 4'!$A$5:$Q$195,5,FALSE)</f>
        <v>0</v>
      </c>
      <c r="Q38" s="1162">
        <f>VLOOKUP($A38,'[2]4_Level 4'!$A$5:$Q$195,17,FALSE)</f>
        <v>0</v>
      </c>
      <c r="R38" s="1162">
        <f>VLOOKUP($A38,'[2]4_Level 4'!$A$5:$Q$195,10,FALSE)</f>
        <v>0</v>
      </c>
      <c r="S38" s="1162">
        <f>VLOOKUP($A38,'[2]4_Level 4'!$A$5:$Q$195,12,FALSE)</f>
        <v>0</v>
      </c>
      <c r="T38" s="1162">
        <f>VLOOKUP($A38,'[2]4_Level 4'!$A$5:$Q$195,13,FALSE)</f>
        <v>26592</v>
      </c>
      <c r="U38" s="1158">
        <f t="shared" si="10"/>
        <v>1665050</v>
      </c>
      <c r="V38" s="1162">
        <f t="shared" si="25"/>
        <v>5264</v>
      </c>
      <c r="W38" s="1162"/>
      <c r="X38" s="1163">
        <f t="shared" si="11"/>
        <v>2084544</v>
      </c>
      <c r="Y38" s="1164">
        <f>VLOOKUP($A38,'[3]October Mid-Year Adj'!$A$124:$J$197,6,FALSE)</f>
        <v>-11</v>
      </c>
      <c r="Z38" s="1160">
        <f t="shared" si="12"/>
        <v>-57904</v>
      </c>
      <c r="AA38" s="1164">
        <f>VLOOKUP($A38,'[3]February Mid-Year Adj'!$A$124:$J$197,6,FALSE)</f>
        <v>-1</v>
      </c>
      <c r="AB38" s="1160">
        <f t="shared" si="13"/>
        <v>-2632</v>
      </c>
      <c r="AC38" s="1161">
        <f t="shared" si="14"/>
        <v>-60536</v>
      </c>
      <c r="AD38" s="1165">
        <f t="shared" si="15"/>
        <v>2024008</v>
      </c>
      <c r="AE38" s="1160">
        <f t="shared" si="16"/>
        <v>-35420</v>
      </c>
      <c r="AF38" s="1160">
        <f t="shared" si="17"/>
        <v>-5060</v>
      </c>
      <c r="AG38" s="1160">
        <f t="shared" si="18"/>
        <v>-40480</v>
      </c>
      <c r="AH38" s="1165">
        <f t="shared" si="19"/>
        <v>1983528</v>
      </c>
      <c r="AI38" s="1162">
        <v>0</v>
      </c>
      <c r="AJ38" s="1165">
        <f t="shared" si="20"/>
        <v>1983528</v>
      </c>
      <c r="AK38" s="1160">
        <f>VLOOKUP($A38,[4]MFP!$A$143:$HJ$196,218,FALSE)</f>
        <v>1834423</v>
      </c>
      <c r="AL38" s="1160">
        <f t="shared" si="21"/>
        <v>149105</v>
      </c>
      <c r="AM38" s="1165">
        <f t="shared" si="22"/>
        <v>149105</v>
      </c>
    </row>
    <row r="39" spans="1:39" ht="16.899999999999999" customHeight="1">
      <c r="A39" s="1155" t="s">
        <v>750</v>
      </c>
      <c r="B39" s="1155">
        <v>385002</v>
      </c>
      <c r="C39" s="1156" t="s">
        <v>829</v>
      </c>
      <c r="D39" s="1157">
        <f>VLOOKUP($A39,'[2]8A_2.1.16 3B&amp;5'!$A$2:$G$60,7,FALSE)</f>
        <v>430</v>
      </c>
      <c r="E39" s="806">
        <f t="shared" si="3"/>
        <v>3642.513206532697</v>
      </c>
      <c r="F39" s="806">
        <f t="shared" si="4"/>
        <v>1566281</v>
      </c>
      <c r="G39" s="806">
        <v>746.0335616438357</v>
      </c>
      <c r="H39" s="806">
        <f t="shared" si="5"/>
        <v>320794.43150684936</v>
      </c>
      <c r="I39" s="1158">
        <f t="shared" si="6"/>
        <v>1887075</v>
      </c>
      <c r="J39" s="1159">
        <f>VLOOKUP($A39,'[3]October Mid-Year Adj'!$A$124:$J$197,10,FALSE)</f>
        <v>-65828</v>
      </c>
      <c r="K39" s="1160">
        <f>VLOOKUP($A39,'[3]February Mid-Year Adj'!$A$124:$J$197,10,FALSE)</f>
        <v>6583</v>
      </c>
      <c r="L39" s="1161">
        <f t="shared" si="7"/>
        <v>-59245</v>
      </c>
      <c r="M39" s="1158">
        <f t="shared" si="8"/>
        <v>1827830</v>
      </c>
      <c r="N39" s="1162">
        <v>-26074</v>
      </c>
      <c r="O39" s="1158">
        <f t="shared" si="9"/>
        <v>1801756</v>
      </c>
      <c r="P39" s="1162">
        <f>VLOOKUP($A39,'[2]4_Level 4'!$A$5:$Q$195,5,FALSE)</f>
        <v>0</v>
      </c>
      <c r="Q39" s="1162">
        <f>VLOOKUP($A39,'[2]4_Level 4'!$A$5:$Q$195,17,FALSE)</f>
        <v>20680</v>
      </c>
      <c r="R39" s="1162">
        <f>VLOOKUP($A39,'[2]4_Level 4'!$A$5:$Q$195,10,FALSE)</f>
        <v>0</v>
      </c>
      <c r="S39" s="1162">
        <f>VLOOKUP($A39,'[2]4_Level 4'!$A$5:$Q$195,12,FALSE)</f>
        <v>24752</v>
      </c>
      <c r="T39" s="1162">
        <f>VLOOKUP($A39,'[2]4_Level 4'!$A$5:$Q$195,13,FALSE)</f>
        <v>32776</v>
      </c>
      <c r="U39" s="1158">
        <f t="shared" si="10"/>
        <v>1879964</v>
      </c>
      <c r="V39" s="1162">
        <f t="shared" si="25"/>
        <v>5264</v>
      </c>
      <c r="W39" s="1162"/>
      <c r="X39" s="1163">
        <f t="shared" si="11"/>
        <v>2263520</v>
      </c>
      <c r="Y39" s="1164">
        <f>VLOOKUP($A39,'[3]October Mid-Year Adj'!$A$124:$J$197,6,FALSE)</f>
        <v>-15</v>
      </c>
      <c r="Z39" s="1160">
        <f t="shared" si="12"/>
        <v>-78960</v>
      </c>
      <c r="AA39" s="1164">
        <f>VLOOKUP($A39,'[3]February Mid-Year Adj'!$A$124:$J$197,6,FALSE)</f>
        <v>3</v>
      </c>
      <c r="AB39" s="1160">
        <f t="shared" si="13"/>
        <v>7896</v>
      </c>
      <c r="AC39" s="1161">
        <f t="shared" si="14"/>
        <v>-71064</v>
      </c>
      <c r="AD39" s="1165">
        <f t="shared" si="15"/>
        <v>2192456</v>
      </c>
      <c r="AE39" s="1160">
        <f t="shared" si="16"/>
        <v>-38368</v>
      </c>
      <c r="AF39" s="1160">
        <f t="shared" si="17"/>
        <v>-5481</v>
      </c>
      <c r="AG39" s="1160">
        <f t="shared" si="18"/>
        <v>-43849</v>
      </c>
      <c r="AH39" s="1165">
        <f t="shared" si="19"/>
        <v>2148607</v>
      </c>
      <c r="AI39" s="1162">
        <v>-19197</v>
      </c>
      <c r="AJ39" s="1165">
        <f t="shared" si="20"/>
        <v>2129410</v>
      </c>
      <c r="AK39" s="1160">
        <f>VLOOKUP($A39,[4]MFP!$A$143:$HJ$196,218,FALSE)</f>
        <v>1970844</v>
      </c>
      <c r="AL39" s="1160">
        <f t="shared" si="21"/>
        <v>158566</v>
      </c>
      <c r="AM39" s="1165">
        <f t="shared" si="22"/>
        <v>158566</v>
      </c>
    </row>
    <row r="40" spans="1:39" ht="16.899999999999999" customHeight="1">
      <c r="A40" s="1167" t="s">
        <v>752</v>
      </c>
      <c r="B40" s="1167">
        <v>385003</v>
      </c>
      <c r="C40" s="1156" t="s">
        <v>830</v>
      </c>
      <c r="D40" s="1157">
        <f>VLOOKUP($A40,'[2]8A_2.1.16 3B&amp;5'!$A$2:$G$60,7,FALSE)</f>
        <v>455</v>
      </c>
      <c r="E40" s="806">
        <f t="shared" si="3"/>
        <v>3642.513206532697</v>
      </c>
      <c r="F40" s="806">
        <f t="shared" si="4"/>
        <v>1657344</v>
      </c>
      <c r="G40" s="1162">
        <v>746.0335616438357</v>
      </c>
      <c r="H40" s="806">
        <f t="shared" si="5"/>
        <v>339445.27054794523</v>
      </c>
      <c r="I40" s="1158">
        <f t="shared" si="6"/>
        <v>1996789</v>
      </c>
      <c r="J40" s="1159">
        <f>VLOOKUP($A40,'[3]October Mid-Year Adj'!$A$124:$J$197,10,FALSE)</f>
        <v>280867</v>
      </c>
      <c r="K40" s="1160">
        <f>VLOOKUP($A40,'[3]February Mid-Year Adj'!$A$124:$J$197,10,FALSE)</f>
        <v>-26331</v>
      </c>
      <c r="L40" s="1161">
        <f t="shared" si="7"/>
        <v>254536</v>
      </c>
      <c r="M40" s="1158">
        <f t="shared" si="8"/>
        <v>2251325</v>
      </c>
      <c r="N40" s="1162">
        <v>-3236</v>
      </c>
      <c r="O40" s="1158">
        <f t="shared" si="9"/>
        <v>2248089</v>
      </c>
      <c r="P40" s="1162">
        <f>VLOOKUP($A40,'[2]4_Level 4'!$A$5:$Q$195,5,FALSE)</f>
        <v>0</v>
      </c>
      <c r="Q40" s="1162">
        <f>VLOOKUP($A40,'[2]4_Level 4'!$A$5:$Q$195,17,FALSE)</f>
        <v>0</v>
      </c>
      <c r="R40" s="1162">
        <f>VLOOKUP($A40,'[2]4_Level 4'!$A$5:$Q$195,10,FALSE)</f>
        <v>0</v>
      </c>
      <c r="S40" s="1162">
        <f>VLOOKUP($A40,'[2]4_Level 4'!$A$5:$Q$195,12,FALSE)</f>
        <v>0</v>
      </c>
      <c r="T40" s="1162">
        <f>VLOOKUP($A40,'[2]4_Level 4'!$A$5:$Q$195,13,FALSE)</f>
        <v>28972</v>
      </c>
      <c r="U40" s="1158">
        <f t="shared" si="10"/>
        <v>2277061</v>
      </c>
      <c r="V40" s="1162">
        <f t="shared" si="25"/>
        <v>5264</v>
      </c>
      <c r="W40" s="1162"/>
      <c r="X40" s="1163">
        <f t="shared" si="11"/>
        <v>2395120</v>
      </c>
      <c r="Y40" s="1164">
        <f>VLOOKUP($A40,'[3]October Mid-Year Adj'!$A$124:$J$197,6,FALSE)</f>
        <v>64</v>
      </c>
      <c r="Z40" s="1160">
        <f t="shared" si="12"/>
        <v>336896</v>
      </c>
      <c r="AA40" s="1164">
        <f>VLOOKUP($A40,'[3]February Mid-Year Adj'!$A$124:$J$197,6,FALSE)</f>
        <v>-12</v>
      </c>
      <c r="AB40" s="1160">
        <f t="shared" si="13"/>
        <v>-31584</v>
      </c>
      <c r="AC40" s="1161">
        <f t="shared" si="14"/>
        <v>305312</v>
      </c>
      <c r="AD40" s="1165">
        <f t="shared" si="15"/>
        <v>2700432</v>
      </c>
      <c r="AE40" s="1160">
        <f t="shared" si="16"/>
        <v>-47258</v>
      </c>
      <c r="AF40" s="1160">
        <f t="shared" si="17"/>
        <v>-6751</v>
      </c>
      <c r="AG40" s="1160">
        <f t="shared" si="18"/>
        <v>-54009</v>
      </c>
      <c r="AH40" s="1165">
        <f t="shared" si="19"/>
        <v>2646423</v>
      </c>
      <c r="AI40" s="1162">
        <v>0</v>
      </c>
      <c r="AJ40" s="1165">
        <f t="shared" si="20"/>
        <v>2646423</v>
      </c>
      <c r="AK40" s="1160">
        <f>VLOOKUP($A40,[4]MFP!$A$143:$HJ$196,218,FALSE)</f>
        <v>2352647</v>
      </c>
      <c r="AL40" s="1160">
        <f t="shared" si="21"/>
        <v>293776</v>
      </c>
      <c r="AM40" s="1165">
        <f t="shared" si="22"/>
        <v>293776</v>
      </c>
    </row>
    <row r="41" spans="1:39" ht="16.899999999999999" customHeight="1">
      <c r="A41" s="1182" t="s">
        <v>754</v>
      </c>
      <c r="B41" s="1182">
        <v>381001</v>
      </c>
      <c r="C41" s="1170" t="s">
        <v>831</v>
      </c>
      <c r="D41" s="1171">
        <f>VLOOKUP($A41,'[2]8A_2.1.16 3B&amp;5'!$A$2:$G$60,7,FALSE)</f>
        <v>544</v>
      </c>
      <c r="E41" s="825">
        <f t="shared" si="3"/>
        <v>3642.513206532697</v>
      </c>
      <c r="F41" s="825">
        <f t="shared" si="4"/>
        <v>1981527</v>
      </c>
      <c r="G41" s="1176">
        <v>743.65689655172423</v>
      </c>
      <c r="H41" s="825">
        <f t="shared" si="5"/>
        <v>404549.35172413796</v>
      </c>
      <c r="I41" s="1172">
        <f t="shared" si="6"/>
        <v>2386076</v>
      </c>
      <c r="J41" s="1173">
        <f>VLOOKUP($A41,'[3]October Mid-Year Adj'!$A$124:$J$197,10,FALSE)</f>
        <v>57020</v>
      </c>
      <c r="K41" s="1174">
        <f>VLOOKUP($A41,'[3]February Mid-Year Adj'!$A$124:$J$197,10,FALSE)</f>
        <v>-10965</v>
      </c>
      <c r="L41" s="1175">
        <f t="shared" si="7"/>
        <v>46055</v>
      </c>
      <c r="M41" s="1172">
        <f t="shared" si="8"/>
        <v>2432131</v>
      </c>
      <c r="N41" s="1176">
        <v>0</v>
      </c>
      <c r="O41" s="1172">
        <f t="shared" si="9"/>
        <v>2432131</v>
      </c>
      <c r="P41" s="1176">
        <f>VLOOKUP($A41,'[2]4_Level 4'!$A$5:$Q$195,5,FALSE)</f>
        <v>0</v>
      </c>
      <c r="Q41" s="1176">
        <f>VLOOKUP($A41,'[2]4_Level 4'!$A$5:$Q$195,17,FALSE)</f>
        <v>0</v>
      </c>
      <c r="R41" s="1176">
        <f>VLOOKUP($A41,'[2]4_Level 4'!$A$5:$Q$195,10,FALSE)</f>
        <v>0</v>
      </c>
      <c r="S41" s="1176">
        <f>VLOOKUP($A41,'[2]4_Level 4'!$A$5:$Q$195,12,FALSE)</f>
        <v>0</v>
      </c>
      <c r="T41" s="1176">
        <f>VLOOKUP($A41,'[2]4_Level 4'!$A$5:$Q$195,13,FALSE)</f>
        <v>39169</v>
      </c>
      <c r="U41" s="1172">
        <f t="shared" si="10"/>
        <v>2471300</v>
      </c>
      <c r="V41" s="1176">
        <f t="shared" si="25"/>
        <v>5264</v>
      </c>
      <c r="W41" s="1162"/>
      <c r="X41" s="1177">
        <f t="shared" si="11"/>
        <v>2863616</v>
      </c>
      <c r="Y41" s="1178">
        <f>VLOOKUP($A41,'[3]October Mid-Year Adj'!$A$124:$J$197,6,FALSE)</f>
        <v>13</v>
      </c>
      <c r="Z41" s="1174">
        <f t="shared" si="12"/>
        <v>68432</v>
      </c>
      <c r="AA41" s="1178">
        <f>VLOOKUP($A41,'[3]February Mid-Year Adj'!$A$124:$J$197,6,FALSE)</f>
        <v>-5</v>
      </c>
      <c r="AB41" s="1174">
        <f t="shared" si="13"/>
        <v>-13160</v>
      </c>
      <c r="AC41" s="1175">
        <f t="shared" si="14"/>
        <v>55272</v>
      </c>
      <c r="AD41" s="1179">
        <f t="shared" si="15"/>
        <v>2918888</v>
      </c>
      <c r="AE41" s="1174">
        <f t="shared" si="16"/>
        <v>-51081</v>
      </c>
      <c r="AF41" s="1174">
        <f t="shared" si="17"/>
        <v>-7297</v>
      </c>
      <c r="AG41" s="1174">
        <f t="shared" si="18"/>
        <v>-58378</v>
      </c>
      <c r="AH41" s="1179">
        <f t="shared" si="19"/>
        <v>2860510</v>
      </c>
      <c r="AI41" s="1176">
        <v>0</v>
      </c>
      <c r="AJ41" s="1179">
        <f t="shared" si="20"/>
        <v>2860510</v>
      </c>
      <c r="AK41" s="1174">
        <f>VLOOKUP($A41,[4]MFP!$A$143:$HJ$196,218,FALSE)</f>
        <v>2610458</v>
      </c>
      <c r="AL41" s="1174">
        <f t="shared" si="21"/>
        <v>250052</v>
      </c>
      <c r="AM41" s="1179">
        <f t="shared" si="22"/>
        <v>250052</v>
      </c>
    </row>
    <row r="42" spans="1:39" ht="16.899999999999999" customHeight="1">
      <c r="A42" s="1143" t="s">
        <v>756</v>
      </c>
      <c r="B42" s="1143">
        <v>382001</v>
      </c>
      <c r="C42" s="1144" t="s">
        <v>832</v>
      </c>
      <c r="D42" s="1180">
        <f>VLOOKUP($A42,'[2]8A_2.1.16 3B&amp;5'!$A$2:$G$60,7,FALSE)</f>
        <v>493</v>
      </c>
      <c r="E42" s="1146">
        <f t="shared" si="3"/>
        <v>3642.513206532697</v>
      </c>
      <c r="F42" s="1146">
        <f t="shared" si="4"/>
        <v>1795759</v>
      </c>
      <c r="G42" s="1151">
        <v>783.54939759036142</v>
      </c>
      <c r="H42" s="1146">
        <f t="shared" si="5"/>
        <v>386289.85301204817</v>
      </c>
      <c r="I42" s="1147">
        <f t="shared" si="6"/>
        <v>2182049</v>
      </c>
      <c r="J42" s="1148">
        <f>VLOOKUP($A42,'[3]October Mid-Year Adj'!$A$124:$J$197,10,FALSE)</f>
        <v>296546</v>
      </c>
      <c r="K42" s="1149">
        <f>VLOOKUP($A42,'[3]February Mid-Year Adj'!$A$124:$J$197,10,FALSE)</f>
        <v>-4426</v>
      </c>
      <c r="L42" s="1150">
        <f t="shared" si="7"/>
        <v>292120</v>
      </c>
      <c r="M42" s="1147">
        <f t="shared" si="8"/>
        <v>2474169</v>
      </c>
      <c r="N42" s="1151">
        <v>-12485</v>
      </c>
      <c r="O42" s="1147">
        <f t="shared" si="9"/>
        <v>2461684</v>
      </c>
      <c r="P42" s="1151">
        <f>VLOOKUP($A42,'[2]4_Level 4'!$A$5:$Q$195,5,FALSE)</f>
        <v>0</v>
      </c>
      <c r="Q42" s="1151">
        <f>VLOOKUP($A42,'[2]4_Level 4'!$A$5:$Q$195,17,FALSE)</f>
        <v>12818</v>
      </c>
      <c r="R42" s="1151">
        <f>VLOOKUP($A42,'[2]4_Level 4'!$A$5:$Q$195,10,FALSE)</f>
        <v>0</v>
      </c>
      <c r="S42" s="1151">
        <f>VLOOKUP($A42,'[2]4_Level 4'!$A$5:$Q$195,12,FALSE)</f>
        <v>10000</v>
      </c>
      <c r="T42" s="1151">
        <f>VLOOKUP($A42,'[2]4_Level 4'!$A$5:$Q$195,13,FALSE)</f>
        <v>101003</v>
      </c>
      <c r="U42" s="1147">
        <f t="shared" si="10"/>
        <v>2585505</v>
      </c>
      <c r="V42" s="1151">
        <f t="shared" si="25"/>
        <v>5264</v>
      </c>
      <c r="W42" s="1151"/>
      <c r="X42" s="1152">
        <f t="shared" si="11"/>
        <v>2595152</v>
      </c>
      <c r="Y42" s="1153">
        <f>VLOOKUP($A42,'[3]October Mid-Year Adj'!$A$124:$J$197,6,FALSE)</f>
        <v>67</v>
      </c>
      <c r="Z42" s="1149">
        <f t="shared" si="12"/>
        <v>352688</v>
      </c>
      <c r="AA42" s="1153">
        <f>VLOOKUP($A42,'[3]February Mid-Year Adj'!$A$124:$J$197,6,FALSE)</f>
        <v>-2</v>
      </c>
      <c r="AB42" s="1149">
        <f t="shared" si="13"/>
        <v>-5264</v>
      </c>
      <c r="AC42" s="1150">
        <f t="shared" si="14"/>
        <v>347424</v>
      </c>
      <c r="AD42" s="1154">
        <f t="shared" si="15"/>
        <v>2942576</v>
      </c>
      <c r="AE42" s="1149">
        <f t="shared" si="16"/>
        <v>-51495</v>
      </c>
      <c r="AF42" s="1149">
        <f t="shared" si="17"/>
        <v>-7356</v>
      </c>
      <c r="AG42" s="1149">
        <f t="shared" si="18"/>
        <v>-58851</v>
      </c>
      <c r="AH42" s="1154">
        <f t="shared" si="19"/>
        <v>2883725</v>
      </c>
      <c r="AI42" s="1151">
        <v>-7072.5</v>
      </c>
      <c r="AJ42" s="1154">
        <f t="shared" si="20"/>
        <v>2876653</v>
      </c>
      <c r="AK42" s="1149">
        <f>VLOOKUP($A42,[4]MFP!$A$143:$HJ$196,218,FALSE)</f>
        <v>2553504</v>
      </c>
      <c r="AL42" s="1149">
        <f t="shared" si="21"/>
        <v>323149</v>
      </c>
      <c r="AM42" s="1154">
        <f t="shared" si="22"/>
        <v>323149</v>
      </c>
    </row>
    <row r="43" spans="1:39" ht="16.899999999999999" customHeight="1">
      <c r="A43" s="1155" t="s">
        <v>758</v>
      </c>
      <c r="B43" s="1155">
        <v>382002</v>
      </c>
      <c r="C43" s="1156" t="s">
        <v>833</v>
      </c>
      <c r="D43" s="1157">
        <f>VLOOKUP($A43,'[2]8A_2.1.16 3B&amp;5'!$A$2:$G$60,7,FALSE)</f>
        <v>805</v>
      </c>
      <c r="E43" s="806">
        <f t="shared" si="3"/>
        <v>3642.513206532697</v>
      </c>
      <c r="F43" s="806">
        <f t="shared" si="4"/>
        <v>2932223</v>
      </c>
      <c r="G43" s="806">
        <v>746.0335616438357</v>
      </c>
      <c r="H43" s="806">
        <f t="shared" si="5"/>
        <v>600557.01712328778</v>
      </c>
      <c r="I43" s="1158">
        <f t="shared" si="6"/>
        <v>3532780</v>
      </c>
      <c r="J43" s="1159">
        <f>VLOOKUP($A43,'[3]October Mid-Year Adj'!$A$124:$J$197,10,FALSE)</f>
        <v>-157988</v>
      </c>
      <c r="K43" s="1160">
        <f>VLOOKUP($A43,'[3]February Mid-Year Adj'!$A$124:$J$197,10,FALSE)</f>
        <v>-32914</v>
      </c>
      <c r="L43" s="1161">
        <f t="shared" si="7"/>
        <v>-190902</v>
      </c>
      <c r="M43" s="1158">
        <f t="shared" si="8"/>
        <v>3341878</v>
      </c>
      <c r="N43" s="1162">
        <v>-4919</v>
      </c>
      <c r="O43" s="1158">
        <f t="shared" si="9"/>
        <v>3336959</v>
      </c>
      <c r="P43" s="1162">
        <f>VLOOKUP($A43,'[2]4_Level 4'!$A$5:$Q$195,5,FALSE)</f>
        <v>0</v>
      </c>
      <c r="Q43" s="1162">
        <f>VLOOKUP($A43,'[2]4_Level 4'!$A$5:$Q$195,17,FALSE)</f>
        <v>20930</v>
      </c>
      <c r="R43" s="1162">
        <f>VLOOKUP($A43,'[2]4_Level 4'!$A$5:$Q$195,10,FALSE)</f>
        <v>0</v>
      </c>
      <c r="S43" s="1162">
        <f>VLOOKUP($A43,'[2]4_Level 4'!$A$5:$Q$195,12,FALSE)</f>
        <v>10000</v>
      </c>
      <c r="T43" s="1162">
        <f>VLOOKUP($A43,'[2]4_Level 4'!$A$5:$Q$195,13,FALSE)</f>
        <v>117684</v>
      </c>
      <c r="U43" s="1158">
        <f t="shared" si="10"/>
        <v>3485573</v>
      </c>
      <c r="V43" s="1162">
        <f t="shared" si="25"/>
        <v>5264</v>
      </c>
      <c r="W43" s="1162"/>
      <c r="X43" s="1163">
        <f t="shared" si="11"/>
        <v>4237520</v>
      </c>
      <c r="Y43" s="1164">
        <f>VLOOKUP($A43,'[3]October Mid-Year Adj'!$A$124:$J$197,6,FALSE)</f>
        <v>-36</v>
      </c>
      <c r="Z43" s="1160">
        <f t="shared" si="12"/>
        <v>-189504</v>
      </c>
      <c r="AA43" s="1164">
        <f>VLOOKUP($A43,'[3]February Mid-Year Adj'!$A$124:$J$197,6,FALSE)</f>
        <v>-15</v>
      </c>
      <c r="AB43" s="1160">
        <f t="shared" si="13"/>
        <v>-39480</v>
      </c>
      <c r="AC43" s="1161">
        <f t="shared" si="14"/>
        <v>-228984</v>
      </c>
      <c r="AD43" s="1165">
        <f t="shared" si="15"/>
        <v>4008536</v>
      </c>
      <c r="AE43" s="1160">
        <f t="shared" si="16"/>
        <v>-70149</v>
      </c>
      <c r="AF43" s="1160">
        <f t="shared" si="17"/>
        <v>-10021</v>
      </c>
      <c r="AG43" s="1160">
        <f t="shared" si="18"/>
        <v>-80170</v>
      </c>
      <c r="AH43" s="1165">
        <f t="shared" si="19"/>
        <v>3928366</v>
      </c>
      <c r="AI43" s="1162">
        <v>-2404.5</v>
      </c>
      <c r="AJ43" s="1165">
        <f t="shared" si="20"/>
        <v>3925962</v>
      </c>
      <c r="AK43" s="1160">
        <f>VLOOKUP($A43,[4]MFP!$A$143:$HJ$196,218,FALSE)</f>
        <v>3657660</v>
      </c>
      <c r="AL43" s="1160">
        <f t="shared" si="21"/>
        <v>268302</v>
      </c>
      <c r="AM43" s="1165">
        <f t="shared" si="22"/>
        <v>268302</v>
      </c>
    </row>
    <row r="44" spans="1:39" ht="16.899999999999999" customHeight="1">
      <c r="A44" s="1167" t="s">
        <v>760</v>
      </c>
      <c r="B44" s="1167">
        <v>398004</v>
      </c>
      <c r="C44" s="1156" t="s">
        <v>834</v>
      </c>
      <c r="D44" s="1157">
        <f>VLOOKUP($A44,'[2]8A_2.1.16 3B&amp;5'!$A$2:$G$60,7,FALSE)</f>
        <v>496</v>
      </c>
      <c r="E44" s="806">
        <f t="shared" si="3"/>
        <v>3642.513206532697</v>
      </c>
      <c r="F44" s="806">
        <f t="shared" si="4"/>
        <v>1806687</v>
      </c>
      <c r="G44" s="1162">
        <v>741.31578947368428</v>
      </c>
      <c r="H44" s="806">
        <f t="shared" si="5"/>
        <v>367692.63157894742</v>
      </c>
      <c r="I44" s="1158">
        <f t="shared" si="6"/>
        <v>2174380</v>
      </c>
      <c r="J44" s="1159">
        <f>VLOOKUP($A44,'[3]October Mid-Year Adj'!$A$124:$J$197,10,FALSE)</f>
        <v>4384</v>
      </c>
      <c r="K44" s="1160">
        <f>VLOOKUP($A44,'[3]February Mid-Year Adj'!$A$124:$J$197,10,FALSE)</f>
        <v>0</v>
      </c>
      <c r="L44" s="1161">
        <f t="shared" si="7"/>
        <v>4384</v>
      </c>
      <c r="M44" s="1158">
        <f t="shared" si="8"/>
        <v>2178764</v>
      </c>
      <c r="N44" s="1162">
        <v>-4262</v>
      </c>
      <c r="O44" s="1158">
        <f t="shared" si="9"/>
        <v>2174502</v>
      </c>
      <c r="P44" s="1162">
        <f>VLOOKUP($A44,'[2]4_Level 4'!$A$5:$Q$195,5,FALSE)</f>
        <v>0</v>
      </c>
      <c r="Q44" s="1162">
        <f>VLOOKUP($A44,'[2]4_Level 4'!$A$5:$Q$195,17,FALSE)</f>
        <v>0</v>
      </c>
      <c r="R44" s="1162">
        <f>VLOOKUP($A44,'[2]4_Level 4'!$A$5:$Q$195,10,FALSE)</f>
        <v>0</v>
      </c>
      <c r="S44" s="1162">
        <f>VLOOKUP($A44,'[2]4_Level 4'!$A$5:$Q$195,12,FALSE)</f>
        <v>0</v>
      </c>
      <c r="T44" s="1162">
        <f>VLOOKUP($A44,'[2]4_Level 4'!$A$5:$Q$195,13,FALSE)</f>
        <v>5605</v>
      </c>
      <c r="U44" s="1158">
        <f t="shared" si="10"/>
        <v>2180107</v>
      </c>
      <c r="V44" s="1162">
        <f t="shared" si="25"/>
        <v>5264</v>
      </c>
      <c r="W44" s="1162"/>
      <c r="X44" s="1163">
        <f t="shared" si="11"/>
        <v>2610944</v>
      </c>
      <c r="Y44" s="1164">
        <f>VLOOKUP($A44,'[3]October Mid-Year Adj'!$A$124:$J$197,6,FALSE)</f>
        <v>1</v>
      </c>
      <c r="Z44" s="1160">
        <f t="shared" si="12"/>
        <v>5264</v>
      </c>
      <c r="AA44" s="1164">
        <f>VLOOKUP($A44,'[3]February Mid-Year Adj'!$A$124:$J$197,6,FALSE)</f>
        <v>0</v>
      </c>
      <c r="AB44" s="1160">
        <f t="shared" si="13"/>
        <v>0</v>
      </c>
      <c r="AC44" s="1161">
        <f t="shared" si="14"/>
        <v>5264</v>
      </c>
      <c r="AD44" s="1165">
        <f t="shared" si="15"/>
        <v>2616208</v>
      </c>
      <c r="AE44" s="1160">
        <f t="shared" si="16"/>
        <v>-45784</v>
      </c>
      <c r="AF44" s="1160">
        <f t="shared" si="17"/>
        <v>-6541</v>
      </c>
      <c r="AG44" s="1160">
        <f t="shared" si="18"/>
        <v>-52325</v>
      </c>
      <c r="AH44" s="1165">
        <f t="shared" si="19"/>
        <v>2563883</v>
      </c>
      <c r="AI44" s="1162">
        <v>-4668</v>
      </c>
      <c r="AJ44" s="1165">
        <f t="shared" si="20"/>
        <v>2559215</v>
      </c>
      <c r="AK44" s="1160">
        <f>VLOOKUP($A44,[4]MFP!$A$143:$HJ$196,218,FALSE)</f>
        <v>2346359</v>
      </c>
      <c r="AL44" s="1160">
        <f t="shared" si="21"/>
        <v>212856</v>
      </c>
      <c r="AM44" s="1165">
        <f t="shared" si="22"/>
        <v>212856</v>
      </c>
    </row>
    <row r="45" spans="1:39" ht="16.899999999999999" customHeight="1">
      <c r="A45" s="1155" t="s">
        <v>762</v>
      </c>
      <c r="B45" s="1155">
        <v>374001</v>
      </c>
      <c r="C45" s="1156" t="s">
        <v>835</v>
      </c>
      <c r="D45" s="1157">
        <f>VLOOKUP($A45,'[2]8A_2.1.16 3B&amp;5'!$A$2:$G$60,7,FALSE)</f>
        <v>491</v>
      </c>
      <c r="E45" s="806">
        <f t="shared" si="3"/>
        <v>3642.513206532697</v>
      </c>
      <c r="F45" s="806">
        <f t="shared" si="4"/>
        <v>1788474</v>
      </c>
      <c r="G45" s="806">
        <v>746.0335616438357</v>
      </c>
      <c r="H45" s="806">
        <f t="shared" si="5"/>
        <v>366302.47876712331</v>
      </c>
      <c r="I45" s="1158">
        <f t="shared" si="6"/>
        <v>2154776</v>
      </c>
      <c r="J45" s="1159">
        <f>VLOOKUP($A45,'[3]October Mid-Year Adj'!$A$124:$J$197,10,FALSE)</f>
        <v>-171153</v>
      </c>
      <c r="K45" s="1160">
        <f>VLOOKUP($A45,'[3]February Mid-Year Adj'!$A$124:$J$197,10,FALSE)</f>
        <v>41691</v>
      </c>
      <c r="L45" s="1161">
        <f t="shared" si="7"/>
        <v>-129462</v>
      </c>
      <c r="M45" s="1158">
        <f t="shared" si="8"/>
        <v>2025314</v>
      </c>
      <c r="N45" s="1162">
        <v>0</v>
      </c>
      <c r="O45" s="1158">
        <f t="shared" si="9"/>
        <v>2025314</v>
      </c>
      <c r="P45" s="1162">
        <f>VLOOKUP($A45,'[2]4_Level 4'!$A$5:$Q$195,5,FALSE)</f>
        <v>0</v>
      </c>
      <c r="Q45" s="1162">
        <f>VLOOKUP($A45,'[2]4_Level 4'!$A$5:$Q$195,17,FALSE)</f>
        <v>442.5</v>
      </c>
      <c r="R45" s="1162">
        <f>VLOOKUP($A45,'[2]4_Level 4'!$A$5:$Q$195,10,FALSE)</f>
        <v>0</v>
      </c>
      <c r="S45" s="1162">
        <f>VLOOKUP($A45,'[2]4_Level 4'!$A$5:$Q$195,12,FALSE)</f>
        <v>0</v>
      </c>
      <c r="T45" s="1162">
        <f>VLOOKUP($A45,'[2]4_Level 4'!$A$5:$Q$195,13,FALSE)</f>
        <v>24389</v>
      </c>
      <c r="U45" s="1158">
        <f t="shared" si="10"/>
        <v>2050146</v>
      </c>
      <c r="V45" s="1162">
        <f t="shared" si="25"/>
        <v>5264</v>
      </c>
      <c r="W45" s="1162"/>
      <c r="X45" s="1163">
        <f t="shared" si="11"/>
        <v>2584624</v>
      </c>
      <c r="Y45" s="1164">
        <f>VLOOKUP($A45,'[3]October Mid-Year Adj'!$A$124:$J$197,6,FALSE)</f>
        <v>-39</v>
      </c>
      <c r="Z45" s="1160">
        <f t="shared" si="12"/>
        <v>-205296</v>
      </c>
      <c r="AA45" s="1164">
        <f>VLOOKUP($A45,'[3]February Mid-Year Adj'!$A$124:$J$197,6,FALSE)</f>
        <v>19</v>
      </c>
      <c r="AB45" s="1160">
        <f t="shared" si="13"/>
        <v>50008</v>
      </c>
      <c r="AC45" s="1161">
        <f t="shared" si="14"/>
        <v>-155288</v>
      </c>
      <c r="AD45" s="1165">
        <f t="shared" si="15"/>
        <v>2429336</v>
      </c>
      <c r="AE45" s="1160">
        <f t="shared" si="16"/>
        <v>-42513</v>
      </c>
      <c r="AF45" s="1160">
        <f t="shared" si="17"/>
        <v>-6073</v>
      </c>
      <c r="AG45" s="1160">
        <f t="shared" si="18"/>
        <v>-48586</v>
      </c>
      <c r="AH45" s="1165">
        <f t="shared" si="19"/>
        <v>2380750</v>
      </c>
      <c r="AI45" s="1162">
        <v>0</v>
      </c>
      <c r="AJ45" s="1165">
        <f t="shared" si="20"/>
        <v>2380750</v>
      </c>
      <c r="AK45" s="1160">
        <f>VLOOKUP($A45,[4]MFP!$A$143:$HJ$196,218,FALSE)</f>
        <v>2222083</v>
      </c>
      <c r="AL45" s="1160">
        <f t="shared" si="21"/>
        <v>158667</v>
      </c>
      <c r="AM45" s="1165">
        <f t="shared" si="22"/>
        <v>158667</v>
      </c>
    </row>
    <row r="46" spans="1:39" ht="28.9" customHeight="1">
      <c r="A46" s="1169" t="s">
        <v>764</v>
      </c>
      <c r="B46" s="1169">
        <v>373001</v>
      </c>
      <c r="C46" s="1170" t="s">
        <v>836</v>
      </c>
      <c r="D46" s="1171">
        <f>VLOOKUP($A46,'[2]8A_2.1.16 3B&amp;5'!$A$2:$G$60,7,FALSE)</f>
        <v>490</v>
      </c>
      <c r="E46" s="825">
        <f t="shared" si="3"/>
        <v>3642.513206532697</v>
      </c>
      <c r="F46" s="825">
        <f t="shared" si="4"/>
        <v>1784831</v>
      </c>
      <c r="G46" s="825">
        <v>746.0335616438357</v>
      </c>
      <c r="H46" s="825">
        <f t="shared" si="5"/>
        <v>365556.44520547951</v>
      </c>
      <c r="I46" s="1172">
        <f t="shared" si="6"/>
        <v>2150387</v>
      </c>
      <c r="J46" s="1173">
        <f>VLOOKUP($A46,'[3]October Mid-Year Adj'!$A$124:$J$197,10,FALSE)</f>
        <v>-17554</v>
      </c>
      <c r="K46" s="1174">
        <f>VLOOKUP($A46,'[3]February Mid-Year Adj'!$A$124:$J$197,10,FALSE)</f>
        <v>24137</v>
      </c>
      <c r="L46" s="1175">
        <f t="shared" si="7"/>
        <v>6583</v>
      </c>
      <c r="M46" s="1172">
        <f t="shared" si="8"/>
        <v>2156970</v>
      </c>
      <c r="N46" s="1176">
        <v>0</v>
      </c>
      <c r="O46" s="1172">
        <f t="shared" si="9"/>
        <v>2156970</v>
      </c>
      <c r="P46" s="1176">
        <f>VLOOKUP($A46,'[2]4_Level 4'!$A$5:$Q$195,5,FALSE)</f>
        <v>0</v>
      </c>
      <c r="Q46" s="1176">
        <f>VLOOKUP($A46,'[2]4_Level 4'!$A$5:$Q$195,17,FALSE)</f>
        <v>0</v>
      </c>
      <c r="R46" s="1176">
        <f>VLOOKUP($A46,'[2]4_Level 4'!$A$5:$Q$195,10,FALSE)</f>
        <v>0</v>
      </c>
      <c r="S46" s="1176">
        <f>VLOOKUP($A46,'[2]4_Level 4'!$A$5:$Q$195,12,FALSE)</f>
        <v>0</v>
      </c>
      <c r="T46" s="1176">
        <f>VLOOKUP($A46,'[2]4_Level 4'!$A$5:$Q$195,13,FALSE)</f>
        <v>9275</v>
      </c>
      <c r="U46" s="1172">
        <f t="shared" si="10"/>
        <v>2166245</v>
      </c>
      <c r="V46" s="1176"/>
      <c r="W46" s="1176">
        <f>+$W$4</f>
        <v>6058</v>
      </c>
      <c r="X46" s="1177">
        <f t="shared" si="11"/>
        <v>2968420</v>
      </c>
      <c r="Y46" s="1178">
        <f>VLOOKUP($A46,'[3]October Mid-Year Adj'!$A$124:$J$197,6,FALSE)</f>
        <v>-4</v>
      </c>
      <c r="Z46" s="1174">
        <f t="shared" si="12"/>
        <v>-24232</v>
      </c>
      <c r="AA46" s="1178">
        <f>VLOOKUP($A46,'[3]February Mid-Year Adj'!$A$124:$J$197,6,FALSE)</f>
        <v>11</v>
      </c>
      <c r="AB46" s="1174">
        <f t="shared" si="13"/>
        <v>33319</v>
      </c>
      <c r="AC46" s="1175">
        <f t="shared" si="14"/>
        <v>9087</v>
      </c>
      <c r="AD46" s="1179">
        <f t="shared" si="15"/>
        <v>2977507</v>
      </c>
      <c r="AE46" s="1174">
        <f t="shared" si="16"/>
        <v>-52106</v>
      </c>
      <c r="AF46" s="1174">
        <f t="shared" si="17"/>
        <v>-7444</v>
      </c>
      <c r="AG46" s="1174">
        <f t="shared" si="18"/>
        <v>-59550</v>
      </c>
      <c r="AH46" s="1179">
        <f t="shared" si="19"/>
        <v>2917957</v>
      </c>
      <c r="AI46" s="1176">
        <v>0</v>
      </c>
      <c r="AJ46" s="1179">
        <f t="shared" si="20"/>
        <v>2917957</v>
      </c>
      <c r="AK46" s="1174">
        <f>VLOOKUP($A46,[4]MFP!$A$143:$HJ$196,218,FALSE)</f>
        <v>2674968</v>
      </c>
      <c r="AL46" s="1174">
        <f t="shared" si="21"/>
        <v>242989</v>
      </c>
      <c r="AM46" s="1179">
        <f t="shared" si="22"/>
        <v>242989</v>
      </c>
    </row>
    <row r="47" spans="1:39" ht="16.899999999999999" customHeight="1">
      <c r="A47" s="1143" t="s">
        <v>766</v>
      </c>
      <c r="B47" s="1143">
        <v>373002</v>
      </c>
      <c r="C47" s="1144" t="s">
        <v>837</v>
      </c>
      <c r="D47" s="1145">
        <f>VLOOKUP($A47,'[2]8A_2.1.16 3B&amp;5'!$A$2:$G$60,7,FALSE)</f>
        <v>518</v>
      </c>
      <c r="E47" s="1146">
        <f t="shared" si="3"/>
        <v>3642.513206532697</v>
      </c>
      <c r="F47" s="1146">
        <f t="shared" si="4"/>
        <v>1886822</v>
      </c>
      <c r="G47" s="1146">
        <v>746.0335616438357</v>
      </c>
      <c r="H47" s="1146">
        <f t="shared" si="5"/>
        <v>386445.38493150688</v>
      </c>
      <c r="I47" s="1147">
        <f t="shared" si="6"/>
        <v>2273267</v>
      </c>
      <c r="J47" s="1148">
        <f>VLOOKUP($A47,'[3]October Mid-Year Adj'!$A$124:$J$197,10,FALSE)</f>
        <v>-105325</v>
      </c>
      <c r="K47" s="1149">
        <f>VLOOKUP($A47,'[3]February Mid-Year Adj'!$A$124:$J$197,10,FALSE)</f>
        <v>-28526</v>
      </c>
      <c r="L47" s="1150">
        <f t="shared" si="7"/>
        <v>-133851</v>
      </c>
      <c r="M47" s="1147">
        <f t="shared" si="8"/>
        <v>2139416</v>
      </c>
      <c r="N47" s="1151">
        <v>0</v>
      </c>
      <c r="O47" s="1147">
        <f t="shared" si="9"/>
        <v>2139416</v>
      </c>
      <c r="P47" s="1151">
        <f>VLOOKUP($A47,'[2]4_Level 4'!$A$5:$Q$195,5,FALSE)</f>
        <v>0</v>
      </c>
      <c r="Q47" s="1151">
        <f>VLOOKUP($A47,'[2]4_Level 4'!$A$5:$Q$195,17,FALSE)</f>
        <v>0</v>
      </c>
      <c r="R47" s="1151">
        <f>VLOOKUP($A47,'[2]4_Level 4'!$A$5:$Q$195,10,FALSE)</f>
        <v>0</v>
      </c>
      <c r="S47" s="1151">
        <f>VLOOKUP($A47,'[2]4_Level 4'!$A$5:$Q$195,12,FALSE)</f>
        <v>0</v>
      </c>
      <c r="T47" s="1151">
        <f>VLOOKUP($A47,'[2]4_Level 4'!$A$5:$Q$195,13,FALSE)</f>
        <v>15419</v>
      </c>
      <c r="U47" s="1147">
        <f t="shared" si="10"/>
        <v>2154835</v>
      </c>
      <c r="V47" s="1151">
        <f t="shared" ref="V47:V53" si="26">+$V$4</f>
        <v>5264</v>
      </c>
      <c r="W47" s="1151"/>
      <c r="X47" s="1152">
        <f t="shared" si="11"/>
        <v>2726752</v>
      </c>
      <c r="Y47" s="1153">
        <f>VLOOKUP($A47,'[3]October Mid-Year Adj'!$A$124:$J$197,6,FALSE)</f>
        <v>-24</v>
      </c>
      <c r="Z47" s="1149">
        <f t="shared" si="12"/>
        <v>-126336</v>
      </c>
      <c r="AA47" s="1153">
        <f>VLOOKUP($A47,'[3]February Mid-Year Adj'!$A$124:$J$197,6,FALSE)</f>
        <v>-13</v>
      </c>
      <c r="AB47" s="1149">
        <f t="shared" si="13"/>
        <v>-34216</v>
      </c>
      <c r="AC47" s="1150">
        <f t="shared" si="14"/>
        <v>-160552</v>
      </c>
      <c r="AD47" s="1154">
        <f t="shared" si="15"/>
        <v>2566200</v>
      </c>
      <c r="AE47" s="1149">
        <f t="shared" si="16"/>
        <v>-44909</v>
      </c>
      <c r="AF47" s="1149">
        <f t="shared" si="17"/>
        <v>-6416</v>
      </c>
      <c r="AG47" s="1149">
        <f t="shared" si="18"/>
        <v>-51325</v>
      </c>
      <c r="AH47" s="1154">
        <f t="shared" si="19"/>
        <v>2514875</v>
      </c>
      <c r="AI47" s="1151">
        <v>0</v>
      </c>
      <c r="AJ47" s="1154">
        <f t="shared" si="20"/>
        <v>2514875</v>
      </c>
      <c r="AK47" s="1149">
        <f>VLOOKUP($A47,[4]MFP!$A$143:$HJ$196,218,FALSE)</f>
        <v>2346415</v>
      </c>
      <c r="AL47" s="1149">
        <f t="shared" si="21"/>
        <v>168460</v>
      </c>
      <c r="AM47" s="1154">
        <f t="shared" si="22"/>
        <v>168460</v>
      </c>
    </row>
    <row r="48" spans="1:39" ht="16.899999999999999" customHeight="1">
      <c r="A48" s="1155" t="s">
        <v>768</v>
      </c>
      <c r="B48" s="1155">
        <v>369001</v>
      </c>
      <c r="C48" s="1156" t="s">
        <v>838</v>
      </c>
      <c r="D48" s="1166">
        <f>VLOOKUP($A48,'[2]8A_2.1.16 3B&amp;5'!$A$2:$G$60,7,FALSE)</f>
        <v>632</v>
      </c>
      <c r="E48" s="806">
        <f t="shared" si="3"/>
        <v>3642.513206532697</v>
      </c>
      <c r="F48" s="806">
        <f t="shared" si="4"/>
        <v>2302068</v>
      </c>
      <c r="G48" s="1162">
        <v>746.0335616438357</v>
      </c>
      <c r="H48" s="806">
        <f t="shared" si="5"/>
        <v>471493.21095890418</v>
      </c>
      <c r="I48" s="1158">
        <f t="shared" si="6"/>
        <v>2773561</v>
      </c>
      <c r="J48" s="1159">
        <f>VLOOKUP($A48,'[3]October Mid-Year Adj'!$A$124:$J$197,10,FALSE)</f>
        <v>-149211</v>
      </c>
      <c r="K48" s="1160">
        <f>VLOOKUP($A48,'[3]February Mid-Year Adj'!$A$124:$J$197,10,FALSE)</f>
        <v>131656</v>
      </c>
      <c r="L48" s="1161">
        <f t="shared" si="7"/>
        <v>-17555</v>
      </c>
      <c r="M48" s="1158">
        <f t="shared" si="8"/>
        <v>2756006</v>
      </c>
      <c r="N48" s="1162">
        <v>-11961</v>
      </c>
      <c r="O48" s="1158">
        <f t="shared" si="9"/>
        <v>2744045</v>
      </c>
      <c r="P48" s="1162">
        <f>VLOOKUP($A48,'[2]4_Level 4'!$A$5:$Q$195,5,FALSE)</f>
        <v>0</v>
      </c>
      <c r="Q48" s="1162">
        <f>VLOOKUP($A48,'[2]4_Level 4'!$A$5:$Q$195,17,FALSE)</f>
        <v>0</v>
      </c>
      <c r="R48" s="1162">
        <f>VLOOKUP($A48,'[2]4_Level 4'!$A$5:$Q$195,10,FALSE)</f>
        <v>0</v>
      </c>
      <c r="S48" s="1162">
        <f>VLOOKUP($A48,'[2]4_Level 4'!$A$5:$Q$195,12,FALSE)</f>
        <v>0</v>
      </c>
      <c r="T48" s="1162">
        <f>VLOOKUP($A48,'[2]4_Level 4'!$A$5:$Q$195,13,FALSE)</f>
        <v>55544</v>
      </c>
      <c r="U48" s="1158">
        <f t="shared" si="10"/>
        <v>2799589</v>
      </c>
      <c r="V48" s="1162">
        <f t="shared" si="26"/>
        <v>5264</v>
      </c>
      <c r="W48" s="1162"/>
      <c r="X48" s="1163">
        <f t="shared" si="11"/>
        <v>3326848</v>
      </c>
      <c r="Y48" s="1164">
        <f>VLOOKUP($A48,'[3]October Mid-Year Adj'!$A$124:$J$197,6,FALSE)</f>
        <v>-34</v>
      </c>
      <c r="Z48" s="1160">
        <f t="shared" si="12"/>
        <v>-178976</v>
      </c>
      <c r="AA48" s="1164">
        <f>VLOOKUP($A48,'[3]February Mid-Year Adj'!$A$124:$J$197,6,FALSE)</f>
        <v>60</v>
      </c>
      <c r="AB48" s="1160">
        <f t="shared" si="13"/>
        <v>157920</v>
      </c>
      <c r="AC48" s="1161">
        <f t="shared" si="14"/>
        <v>-21056</v>
      </c>
      <c r="AD48" s="1165">
        <f t="shared" si="15"/>
        <v>3305792</v>
      </c>
      <c r="AE48" s="1160">
        <f t="shared" si="16"/>
        <v>-57851</v>
      </c>
      <c r="AF48" s="1160">
        <f t="shared" si="17"/>
        <v>-8264</v>
      </c>
      <c r="AG48" s="1160">
        <f t="shared" si="18"/>
        <v>-66115</v>
      </c>
      <c r="AH48" s="1165">
        <f t="shared" si="19"/>
        <v>3239677</v>
      </c>
      <c r="AI48" s="1162">
        <v>-11670</v>
      </c>
      <c r="AJ48" s="1165">
        <f t="shared" si="20"/>
        <v>3228007</v>
      </c>
      <c r="AK48" s="1160">
        <f>VLOOKUP($A48,[4]MFP!$A$143:$HJ$196,218,FALSE)</f>
        <v>2966332</v>
      </c>
      <c r="AL48" s="1160">
        <f t="shared" si="21"/>
        <v>261675</v>
      </c>
      <c r="AM48" s="1165">
        <f t="shared" si="22"/>
        <v>261675</v>
      </c>
    </row>
    <row r="49" spans="1:39" ht="16.899999999999999" customHeight="1">
      <c r="A49" s="1155" t="s">
        <v>770</v>
      </c>
      <c r="B49" s="1155">
        <v>369002</v>
      </c>
      <c r="C49" s="1156" t="s">
        <v>839</v>
      </c>
      <c r="D49" s="1157">
        <f>VLOOKUP($A49,'[2]8A_2.1.16 3B&amp;5'!$A$2:$G$60,7,FALSE)</f>
        <v>643</v>
      </c>
      <c r="E49" s="806">
        <f t="shared" si="3"/>
        <v>3642.513206532697</v>
      </c>
      <c r="F49" s="806">
        <f t="shared" si="4"/>
        <v>2342136</v>
      </c>
      <c r="G49" s="806">
        <v>746.0335616438357</v>
      </c>
      <c r="H49" s="806">
        <f t="shared" si="5"/>
        <v>479699.58013698633</v>
      </c>
      <c r="I49" s="1158">
        <f t="shared" si="6"/>
        <v>2821836</v>
      </c>
      <c r="J49" s="1159">
        <f>VLOOKUP($A49,'[3]October Mid-Year Adj'!$A$124:$J$197,10,FALSE)</f>
        <v>87771</v>
      </c>
      <c r="K49" s="1160">
        <f>VLOOKUP($A49,'[3]February Mid-Year Adj'!$A$124:$J$197,10,FALSE)</f>
        <v>59245</v>
      </c>
      <c r="L49" s="1161">
        <f t="shared" si="7"/>
        <v>147016</v>
      </c>
      <c r="M49" s="1158">
        <f t="shared" si="8"/>
        <v>2968852</v>
      </c>
      <c r="N49" s="1162">
        <v>-8615</v>
      </c>
      <c r="O49" s="1158">
        <f t="shared" si="9"/>
        <v>2960237</v>
      </c>
      <c r="P49" s="1162">
        <f>VLOOKUP($A49,'[2]4_Level 4'!$A$5:$Q$195,5,FALSE)</f>
        <v>0</v>
      </c>
      <c r="Q49" s="1162">
        <f>VLOOKUP($A49,'[2]4_Level 4'!$A$5:$Q$195,17,FALSE)</f>
        <v>0</v>
      </c>
      <c r="R49" s="1162">
        <f>VLOOKUP($A49,'[2]4_Level 4'!$A$5:$Q$195,10,FALSE)</f>
        <v>0</v>
      </c>
      <c r="S49" s="1162">
        <f>VLOOKUP($A49,'[2]4_Level 4'!$A$5:$Q$195,12,FALSE)</f>
        <v>0</v>
      </c>
      <c r="T49" s="1162">
        <f>VLOOKUP($A49,'[2]4_Level 4'!$A$5:$Q$195,13,FALSE)</f>
        <v>17115</v>
      </c>
      <c r="U49" s="1158">
        <f t="shared" si="10"/>
        <v>2977352</v>
      </c>
      <c r="V49" s="1162">
        <f t="shared" si="26"/>
        <v>5264</v>
      </c>
      <c r="W49" s="1162"/>
      <c r="X49" s="1163">
        <f t="shared" si="11"/>
        <v>3384752</v>
      </c>
      <c r="Y49" s="1164">
        <f>VLOOKUP($A49,'[3]October Mid-Year Adj'!$A$124:$J$197,6,FALSE)</f>
        <v>20</v>
      </c>
      <c r="Z49" s="1160">
        <f t="shared" si="12"/>
        <v>105280</v>
      </c>
      <c r="AA49" s="1164">
        <f>VLOOKUP($A49,'[3]February Mid-Year Adj'!$A$124:$J$197,6,FALSE)</f>
        <v>27</v>
      </c>
      <c r="AB49" s="1160">
        <f t="shared" si="13"/>
        <v>71064</v>
      </c>
      <c r="AC49" s="1161">
        <f t="shared" si="14"/>
        <v>176344</v>
      </c>
      <c r="AD49" s="1165">
        <f t="shared" si="15"/>
        <v>3561096</v>
      </c>
      <c r="AE49" s="1160">
        <f t="shared" si="16"/>
        <v>-62319</v>
      </c>
      <c r="AF49" s="1160">
        <f t="shared" si="17"/>
        <v>-8903</v>
      </c>
      <c r="AG49" s="1160">
        <f t="shared" si="18"/>
        <v>-71222</v>
      </c>
      <c r="AH49" s="1165">
        <f t="shared" si="19"/>
        <v>3489874</v>
      </c>
      <c r="AI49" s="1162">
        <v>-9477</v>
      </c>
      <c r="AJ49" s="1165">
        <f t="shared" si="20"/>
        <v>3480397</v>
      </c>
      <c r="AK49" s="1160">
        <f>VLOOKUP($A49,[4]MFP!$A$143:$HJ$196,218,FALSE)</f>
        <v>3149365</v>
      </c>
      <c r="AL49" s="1160">
        <f t="shared" si="21"/>
        <v>331032</v>
      </c>
      <c r="AM49" s="1165">
        <f t="shared" si="22"/>
        <v>331032</v>
      </c>
    </row>
    <row r="50" spans="1:39" ht="16.899999999999999" customHeight="1">
      <c r="A50" s="1155" t="s">
        <v>772</v>
      </c>
      <c r="B50" s="1155">
        <v>369003</v>
      </c>
      <c r="C50" s="1156" t="s">
        <v>840</v>
      </c>
      <c r="D50" s="1157">
        <f>VLOOKUP($A50,'[2]8A_2.1.16 3B&amp;5'!$A$2:$G$60,7,FALSE)</f>
        <v>770</v>
      </c>
      <c r="E50" s="806">
        <f t="shared" si="3"/>
        <v>3642.513206532697</v>
      </c>
      <c r="F50" s="806">
        <f t="shared" si="4"/>
        <v>2804735</v>
      </c>
      <c r="G50" s="806">
        <v>746.0335616438357</v>
      </c>
      <c r="H50" s="806">
        <f t="shared" si="5"/>
        <v>574445.84246575343</v>
      </c>
      <c r="I50" s="1158">
        <f t="shared" si="6"/>
        <v>3379181</v>
      </c>
      <c r="J50" s="1159">
        <f>VLOOKUP($A50,'[3]October Mid-Year Adj'!$A$124:$J$197,10,FALSE)</f>
        <v>127268</v>
      </c>
      <c r="K50" s="1160">
        <f>VLOOKUP($A50,'[3]February Mid-Year Adj'!$A$124:$J$197,10,FALSE)</f>
        <v>-19748</v>
      </c>
      <c r="L50" s="1161">
        <f t="shared" si="7"/>
        <v>107520</v>
      </c>
      <c r="M50" s="1158">
        <f t="shared" si="8"/>
        <v>3486701</v>
      </c>
      <c r="N50" s="1162">
        <v>-2174</v>
      </c>
      <c r="O50" s="1158">
        <f t="shared" si="9"/>
        <v>3484527</v>
      </c>
      <c r="P50" s="1162">
        <f>VLOOKUP($A50,'[2]4_Level 4'!$A$5:$Q$195,5,FALSE)</f>
        <v>0</v>
      </c>
      <c r="Q50" s="1162">
        <f>VLOOKUP($A50,'[2]4_Level 4'!$A$5:$Q$195,17,FALSE)</f>
        <v>0</v>
      </c>
      <c r="R50" s="1162">
        <f>VLOOKUP($A50,'[2]4_Level 4'!$A$5:$Q$195,10,FALSE)</f>
        <v>0</v>
      </c>
      <c r="S50" s="1162">
        <f>VLOOKUP($A50,'[2]4_Level 4'!$A$5:$Q$195,12,FALSE)</f>
        <v>0</v>
      </c>
      <c r="T50" s="1162">
        <f>VLOOKUP($A50,'[2]4_Level 4'!$A$5:$Q$195,13,FALSE)</f>
        <v>3798</v>
      </c>
      <c r="U50" s="1158">
        <f t="shared" si="10"/>
        <v>3488325</v>
      </c>
      <c r="V50" s="1162">
        <f t="shared" si="26"/>
        <v>5264</v>
      </c>
      <c r="W50" s="1162"/>
      <c r="X50" s="1163">
        <f t="shared" si="11"/>
        <v>4053280</v>
      </c>
      <c r="Y50" s="1164">
        <f>VLOOKUP($A50,'[3]October Mid-Year Adj'!$A$124:$J$197,6,FALSE)</f>
        <v>29</v>
      </c>
      <c r="Z50" s="1160">
        <f t="shared" si="12"/>
        <v>152656</v>
      </c>
      <c r="AA50" s="1164">
        <f>VLOOKUP($A50,'[3]February Mid-Year Adj'!$A$124:$J$197,6,FALSE)</f>
        <v>-9</v>
      </c>
      <c r="AB50" s="1160">
        <f t="shared" si="13"/>
        <v>-23688</v>
      </c>
      <c r="AC50" s="1161">
        <f t="shared" si="14"/>
        <v>128968</v>
      </c>
      <c r="AD50" s="1165">
        <f t="shared" si="15"/>
        <v>4182248</v>
      </c>
      <c r="AE50" s="1160">
        <f t="shared" si="16"/>
        <v>-73189</v>
      </c>
      <c r="AF50" s="1160">
        <f t="shared" si="17"/>
        <v>-10456</v>
      </c>
      <c r="AG50" s="1160">
        <f t="shared" si="18"/>
        <v>-83645</v>
      </c>
      <c r="AH50" s="1165">
        <f t="shared" si="19"/>
        <v>4098603</v>
      </c>
      <c r="AI50" s="1162">
        <v>-2404.5</v>
      </c>
      <c r="AJ50" s="1165">
        <f t="shared" si="20"/>
        <v>4096199</v>
      </c>
      <c r="AK50" s="1160">
        <f>VLOOKUP($A50,[4]MFP!$A$143:$HJ$196,218,FALSE)</f>
        <v>3725894</v>
      </c>
      <c r="AL50" s="1160">
        <f t="shared" si="21"/>
        <v>370305</v>
      </c>
      <c r="AM50" s="1165">
        <f t="shared" si="22"/>
        <v>370305</v>
      </c>
    </row>
    <row r="51" spans="1:39" ht="16.899999999999999" customHeight="1">
      <c r="A51" s="1169" t="s">
        <v>774</v>
      </c>
      <c r="B51" s="1169">
        <v>369005</v>
      </c>
      <c r="C51" s="1170" t="s">
        <v>841</v>
      </c>
      <c r="D51" s="1171">
        <f>VLOOKUP($A51,'[2]8A_2.1.16 3B&amp;5'!$A$2:$G$60,7,FALSE)</f>
        <v>346</v>
      </c>
      <c r="E51" s="825">
        <f t="shared" si="3"/>
        <v>3642.513206532697</v>
      </c>
      <c r="F51" s="825">
        <f t="shared" si="4"/>
        <v>1260310</v>
      </c>
      <c r="G51" s="825">
        <v>746.0335616438357</v>
      </c>
      <c r="H51" s="825">
        <f t="shared" si="5"/>
        <v>258127.61232876717</v>
      </c>
      <c r="I51" s="1172">
        <f t="shared" si="6"/>
        <v>1518438</v>
      </c>
      <c r="J51" s="1173">
        <f>VLOOKUP($A51,'[3]October Mid-Year Adj'!$A$124:$J$197,10,FALSE)</f>
        <v>-39497</v>
      </c>
      <c r="K51" s="1174">
        <f>VLOOKUP($A51,'[3]February Mid-Year Adj'!$A$124:$J$197,10,FALSE)</f>
        <v>-188708</v>
      </c>
      <c r="L51" s="1175">
        <f t="shared" si="7"/>
        <v>-228205</v>
      </c>
      <c r="M51" s="1172">
        <f t="shared" si="8"/>
        <v>1290233</v>
      </c>
      <c r="N51" s="1176">
        <v>-69601</v>
      </c>
      <c r="O51" s="1172">
        <f t="shared" si="9"/>
        <v>1220632</v>
      </c>
      <c r="P51" s="1176">
        <f>VLOOKUP($A51,'[2]4_Level 4'!$A$5:$Q$195,5,FALSE)</f>
        <v>0</v>
      </c>
      <c r="Q51" s="1176">
        <f>VLOOKUP($A51,'[2]4_Level 4'!$A$5:$Q$195,17,FALSE)</f>
        <v>11996</v>
      </c>
      <c r="R51" s="1176">
        <f>VLOOKUP($A51,'[2]4_Level 4'!$A$5:$Q$195,10,FALSE)</f>
        <v>0</v>
      </c>
      <c r="S51" s="1176">
        <f>VLOOKUP($A51,'[2]4_Level 4'!$A$5:$Q$195,12,FALSE)</f>
        <v>10000</v>
      </c>
      <c r="T51" s="1176">
        <f>VLOOKUP($A51,'[2]4_Level 4'!$A$5:$Q$195,13,FALSE)</f>
        <v>46148</v>
      </c>
      <c r="U51" s="1172">
        <f t="shared" si="10"/>
        <v>1288776</v>
      </c>
      <c r="V51" s="1176">
        <f t="shared" si="26"/>
        <v>5264</v>
      </c>
      <c r="W51" s="1176"/>
      <c r="X51" s="1177">
        <f t="shared" si="11"/>
        <v>1821344</v>
      </c>
      <c r="Y51" s="1178">
        <f>VLOOKUP($A51,'[3]October Mid-Year Adj'!$A$124:$J$197,6,FALSE)</f>
        <v>-9</v>
      </c>
      <c r="Z51" s="1174">
        <f t="shared" si="12"/>
        <v>-47376</v>
      </c>
      <c r="AA51" s="1178">
        <f>VLOOKUP($A51,'[3]February Mid-Year Adj'!$A$124:$J$197,6,FALSE)</f>
        <v>-86</v>
      </c>
      <c r="AB51" s="1174">
        <f t="shared" si="13"/>
        <v>-226352</v>
      </c>
      <c r="AC51" s="1175">
        <f t="shared" si="14"/>
        <v>-273728</v>
      </c>
      <c r="AD51" s="1179">
        <f t="shared" si="15"/>
        <v>1547616</v>
      </c>
      <c r="AE51" s="1174">
        <f t="shared" si="16"/>
        <v>-27083</v>
      </c>
      <c r="AF51" s="1174">
        <f t="shared" si="17"/>
        <v>-3869</v>
      </c>
      <c r="AG51" s="1174">
        <f t="shared" si="18"/>
        <v>-30952</v>
      </c>
      <c r="AH51" s="1179">
        <f t="shared" si="19"/>
        <v>1516664</v>
      </c>
      <c r="AI51" s="1176">
        <v>-86272.5</v>
      </c>
      <c r="AJ51" s="1179">
        <f t="shared" si="20"/>
        <v>1430392</v>
      </c>
      <c r="AK51" s="1174">
        <f>VLOOKUP($A51,[4]MFP!$A$143:$HJ$196,218,FALSE)</f>
        <v>1379443</v>
      </c>
      <c r="AL51" s="1174">
        <f t="shared" si="21"/>
        <v>50949</v>
      </c>
      <c r="AM51" s="1179">
        <f t="shared" si="22"/>
        <v>50949</v>
      </c>
    </row>
    <row r="52" spans="1:39" ht="16.899999999999999" customHeight="1">
      <c r="A52" s="1167" t="s">
        <v>776</v>
      </c>
      <c r="B52" s="1167">
        <v>369006</v>
      </c>
      <c r="C52" s="1168" t="s">
        <v>842</v>
      </c>
      <c r="D52" s="1157">
        <f>VLOOKUP($A52,'[2]8A_2.1.16 3B&amp;5'!$A$2:$G$60,7,FALSE)</f>
        <v>816</v>
      </c>
      <c r="E52" s="806">
        <f t="shared" si="3"/>
        <v>3642.513206532697</v>
      </c>
      <c r="F52" s="806">
        <f t="shared" si="4"/>
        <v>2972291</v>
      </c>
      <c r="G52" s="1162">
        <v>746.0335616438357</v>
      </c>
      <c r="H52" s="806">
        <f t="shared" si="5"/>
        <v>608763.38630136987</v>
      </c>
      <c r="I52" s="1158">
        <f t="shared" si="6"/>
        <v>3581054</v>
      </c>
      <c r="J52" s="1159">
        <f>VLOOKUP($A52,'[3]October Mid-Year Adj'!$A$124:$J$197,10,FALSE)</f>
        <v>13166</v>
      </c>
      <c r="K52" s="1160">
        <f>VLOOKUP($A52,'[3]February Mid-Year Adj'!$A$124:$J$197,10,FALSE)</f>
        <v>-32914</v>
      </c>
      <c r="L52" s="1161">
        <f t="shared" si="7"/>
        <v>-19748</v>
      </c>
      <c r="M52" s="1158">
        <f t="shared" si="8"/>
        <v>3561306</v>
      </c>
      <c r="N52" s="1162">
        <v>-8533</v>
      </c>
      <c r="O52" s="1158">
        <f t="shared" si="9"/>
        <v>3552773</v>
      </c>
      <c r="P52" s="1162">
        <f>VLOOKUP($A52,'[2]4_Level 4'!$A$5:$Q$195,5,FALSE)</f>
        <v>0</v>
      </c>
      <c r="Q52" s="1162">
        <f>VLOOKUP($A52,'[2]4_Level 4'!$A$5:$Q$195,17,FALSE)</f>
        <v>0</v>
      </c>
      <c r="R52" s="1162">
        <f>VLOOKUP($A52,'[2]4_Level 4'!$A$5:$Q$195,10,FALSE)</f>
        <v>0</v>
      </c>
      <c r="S52" s="1162">
        <f>VLOOKUP($A52,'[2]4_Level 4'!$A$5:$Q$195,12,FALSE)</f>
        <v>0</v>
      </c>
      <c r="T52" s="1162">
        <f>VLOOKUP($A52,'[2]4_Level 4'!$A$5:$Q$195,13,FALSE)</f>
        <v>73823</v>
      </c>
      <c r="U52" s="1158">
        <f t="shared" si="10"/>
        <v>3626596</v>
      </c>
      <c r="V52" s="1162">
        <f t="shared" si="26"/>
        <v>5264</v>
      </c>
      <c r="W52" s="1162"/>
      <c r="X52" s="1163">
        <f t="shared" si="11"/>
        <v>4295424</v>
      </c>
      <c r="Y52" s="1164">
        <f>VLOOKUP($A52,'[3]October Mid-Year Adj'!$A$124:$J$197,6,FALSE)</f>
        <v>3</v>
      </c>
      <c r="Z52" s="1160">
        <f t="shared" si="12"/>
        <v>15792</v>
      </c>
      <c r="AA52" s="1164">
        <f>VLOOKUP($A52,'[3]February Mid-Year Adj'!$A$124:$J$197,6,FALSE)</f>
        <v>-15</v>
      </c>
      <c r="AB52" s="1160">
        <f t="shared" si="13"/>
        <v>-39480</v>
      </c>
      <c r="AC52" s="1161">
        <f t="shared" si="14"/>
        <v>-23688</v>
      </c>
      <c r="AD52" s="1165">
        <f t="shared" si="15"/>
        <v>4271736</v>
      </c>
      <c r="AE52" s="1160">
        <f t="shared" si="16"/>
        <v>-74755</v>
      </c>
      <c r="AF52" s="1160">
        <f t="shared" si="17"/>
        <v>-10679</v>
      </c>
      <c r="AG52" s="1160">
        <f t="shared" si="18"/>
        <v>-85434</v>
      </c>
      <c r="AH52" s="1165">
        <f t="shared" si="19"/>
        <v>4186302</v>
      </c>
      <c r="AI52" s="1162">
        <v>-9336</v>
      </c>
      <c r="AJ52" s="1165">
        <f t="shared" si="20"/>
        <v>4176966</v>
      </c>
      <c r="AK52" s="1160">
        <f>VLOOKUP($A52,[4]MFP!$A$143:$HJ$196,218,FALSE)</f>
        <v>3837488</v>
      </c>
      <c r="AL52" s="1160">
        <f t="shared" si="21"/>
        <v>339478</v>
      </c>
      <c r="AM52" s="1165">
        <f t="shared" si="22"/>
        <v>339478</v>
      </c>
    </row>
    <row r="53" spans="1:39" ht="28.9" customHeight="1">
      <c r="A53" s="1183" t="s">
        <v>778</v>
      </c>
      <c r="B53" s="1183">
        <v>369007</v>
      </c>
      <c r="C53" s="1184" t="s">
        <v>843</v>
      </c>
      <c r="D53" s="1185">
        <f>VLOOKUP($A53,'[2]8A_2.1.16 3B&amp;5'!$A$2:$G$60,7,FALSE)</f>
        <v>681</v>
      </c>
      <c r="E53" s="1186">
        <f t="shared" si="3"/>
        <v>3642.513206532697</v>
      </c>
      <c r="F53" s="1186">
        <f t="shared" si="4"/>
        <v>2480551</v>
      </c>
      <c r="G53" s="1187">
        <v>746.0335616438357</v>
      </c>
      <c r="H53" s="1186">
        <f t="shared" si="5"/>
        <v>508048.85547945212</v>
      </c>
      <c r="I53" s="1188">
        <f t="shared" si="6"/>
        <v>2988600</v>
      </c>
      <c r="J53" s="1189">
        <f>VLOOKUP($A53,'[3]October Mid-Year Adj'!$A$124:$J$197,10,FALSE)</f>
        <v>-294033</v>
      </c>
      <c r="K53" s="1190">
        <f>VLOOKUP($A53,'[3]February Mid-Year Adj'!$A$124:$J$197,10,FALSE)</f>
        <v>68022</v>
      </c>
      <c r="L53" s="1191">
        <f t="shared" si="7"/>
        <v>-226011</v>
      </c>
      <c r="M53" s="1188">
        <f t="shared" si="8"/>
        <v>2762589</v>
      </c>
      <c r="N53" s="1187">
        <v>0</v>
      </c>
      <c r="O53" s="1188">
        <f t="shared" si="9"/>
        <v>2762589</v>
      </c>
      <c r="P53" s="1187">
        <f>VLOOKUP($A53,'[2]4_Level 4'!$A$5:$Q$195,5,FALSE)</f>
        <v>0</v>
      </c>
      <c r="Q53" s="1187">
        <f>VLOOKUP($A53,'[2]4_Level 4'!$A$5:$Q$195,17,FALSE)</f>
        <v>0</v>
      </c>
      <c r="R53" s="1187">
        <f>VLOOKUP($A53,'[2]4_Level 4'!$A$5:$Q$195,10,FALSE)</f>
        <v>0</v>
      </c>
      <c r="S53" s="1187">
        <f>VLOOKUP($A53,'[2]4_Level 4'!$A$5:$Q$195,12,FALSE)</f>
        <v>0</v>
      </c>
      <c r="T53" s="1187">
        <f>VLOOKUP($A53,'[2]4_Level 4'!$A$5:$Q$195,13,FALSE)</f>
        <v>37293</v>
      </c>
      <c r="U53" s="1188">
        <f t="shared" si="10"/>
        <v>2799882</v>
      </c>
      <c r="V53" s="1187">
        <f t="shared" si="26"/>
        <v>5264</v>
      </c>
      <c r="W53" s="1187">
        <f>+$W$4</f>
        <v>6058</v>
      </c>
      <c r="X53" s="1192">
        <f t="shared" ref="X53:AC53" si="27">SUM(X62:X63)</f>
        <v>3742790</v>
      </c>
      <c r="Y53" s="1193">
        <f t="shared" si="27"/>
        <v>-67</v>
      </c>
      <c r="Z53" s="1190">
        <f t="shared" si="27"/>
        <v>-380478</v>
      </c>
      <c r="AA53" s="1193">
        <f t="shared" si="27"/>
        <v>31</v>
      </c>
      <c r="AB53" s="1190">
        <f t="shared" si="27"/>
        <v>93899</v>
      </c>
      <c r="AC53" s="1191">
        <f t="shared" si="27"/>
        <v>-286579</v>
      </c>
      <c r="AD53" s="1194">
        <f t="shared" si="15"/>
        <v>3456211</v>
      </c>
      <c r="AE53" s="1190">
        <f t="shared" si="16"/>
        <v>-60484</v>
      </c>
      <c r="AF53" s="1190">
        <f t="shared" si="17"/>
        <v>-8641</v>
      </c>
      <c r="AG53" s="1190">
        <f t="shared" si="18"/>
        <v>-69125</v>
      </c>
      <c r="AH53" s="1194">
        <f t="shared" si="19"/>
        <v>3387086</v>
      </c>
      <c r="AI53" s="1187">
        <v>0</v>
      </c>
      <c r="AJ53" s="1194">
        <f t="shared" si="20"/>
        <v>3387086</v>
      </c>
      <c r="AK53" s="1190">
        <f>VLOOKUP($A53,[4]MFP!$A$143:$HJ$196,218,FALSE)</f>
        <v>3177670</v>
      </c>
      <c r="AL53" s="1190">
        <f t="shared" si="21"/>
        <v>209416</v>
      </c>
      <c r="AM53" s="1194">
        <f t="shared" si="22"/>
        <v>209416</v>
      </c>
    </row>
    <row r="54" spans="1:39" s="846" customFormat="1" ht="16.899999999999999" customHeight="1">
      <c r="A54" s="1195"/>
      <c r="B54" s="1195"/>
      <c r="C54" s="1195" t="s">
        <v>844</v>
      </c>
      <c r="D54" s="1196">
        <f>SUM(D7:D53)</f>
        <v>26002</v>
      </c>
      <c r="E54" s="1197"/>
      <c r="F54" s="1198">
        <f>SUM(F7:F53)</f>
        <v>94712627</v>
      </c>
      <c r="G54" s="1198"/>
      <c r="H54" s="1198">
        <f t="shared" ref="H54:U54" si="28">SUM(H7:H53)</f>
        <v>19072342.487782806</v>
      </c>
      <c r="I54" s="1199">
        <f t="shared" si="28"/>
        <v>113784968</v>
      </c>
      <c r="J54" s="1198">
        <f t="shared" si="28"/>
        <v>-1673830</v>
      </c>
      <c r="K54" s="1198">
        <f t="shared" si="28"/>
        <v>59618</v>
      </c>
      <c r="L54" s="1200">
        <f t="shared" si="28"/>
        <v>-1614212</v>
      </c>
      <c r="M54" s="1199">
        <f t="shared" si="28"/>
        <v>112170756</v>
      </c>
      <c r="N54" s="1198">
        <f t="shared" si="28"/>
        <v>-610225</v>
      </c>
      <c r="O54" s="1199">
        <f t="shared" si="28"/>
        <v>111560531</v>
      </c>
      <c r="P54" s="1198">
        <f t="shared" si="28"/>
        <v>21000</v>
      </c>
      <c r="Q54" s="1198">
        <f t="shared" si="28"/>
        <v>150662.5</v>
      </c>
      <c r="R54" s="1198">
        <f t="shared" si="28"/>
        <v>6000</v>
      </c>
      <c r="S54" s="1198">
        <f t="shared" si="28"/>
        <v>116652</v>
      </c>
      <c r="T54" s="1198">
        <f t="shared" si="28"/>
        <v>1147911</v>
      </c>
      <c r="U54" s="1199">
        <f t="shared" si="28"/>
        <v>113002757</v>
      </c>
      <c r="V54" s="1198"/>
      <c r="W54" s="1198"/>
      <c r="X54" s="1201">
        <f t="shared" ref="X54:AM54" si="29">SUM(X7:X53)</f>
        <v>139207300</v>
      </c>
      <c r="Y54" s="1202">
        <f t="shared" si="29"/>
        <v>-378</v>
      </c>
      <c r="Z54" s="1198">
        <f t="shared" si="29"/>
        <v>-2026316</v>
      </c>
      <c r="AA54" s="1202">
        <f t="shared" si="29"/>
        <v>26</v>
      </c>
      <c r="AB54" s="1198">
        <f t="shared" si="29"/>
        <v>106544</v>
      </c>
      <c r="AC54" s="1200">
        <f t="shared" si="29"/>
        <v>-1919772</v>
      </c>
      <c r="AD54" s="1201">
        <f t="shared" si="29"/>
        <v>137287528</v>
      </c>
      <c r="AE54" s="1198">
        <f t="shared" si="29"/>
        <v>-2402528</v>
      </c>
      <c r="AF54" s="1198">
        <f t="shared" si="29"/>
        <v>-343219</v>
      </c>
      <c r="AG54" s="1198">
        <f t="shared" si="29"/>
        <v>-2745747</v>
      </c>
      <c r="AH54" s="1201">
        <f t="shared" si="29"/>
        <v>134541781</v>
      </c>
      <c r="AI54" s="1198">
        <f t="shared" si="29"/>
        <v>-631825.5</v>
      </c>
      <c r="AJ54" s="1201">
        <f t="shared" si="29"/>
        <v>133909963</v>
      </c>
      <c r="AK54" s="1198">
        <f t="shared" si="29"/>
        <v>123051726</v>
      </c>
      <c r="AL54" s="1198">
        <f t="shared" si="29"/>
        <v>10858237</v>
      </c>
      <c r="AM54" s="1201">
        <f t="shared" si="29"/>
        <v>10858237</v>
      </c>
    </row>
    <row r="55" spans="1:39" s="1203" customFormat="1" ht="17.45" customHeight="1">
      <c r="AE55" s="1204"/>
      <c r="AF55" s="1204"/>
      <c r="AG55" s="1204"/>
      <c r="AK55" s="1204"/>
      <c r="AL55" s="1204"/>
    </row>
    <row r="56" spans="1:39" s="1203" customFormat="1" ht="17.45" customHeight="1">
      <c r="A56" s="1205" t="s">
        <v>780</v>
      </c>
      <c r="B56" s="1205">
        <v>398008</v>
      </c>
      <c r="C56" s="1206" t="s">
        <v>781</v>
      </c>
      <c r="D56" s="1145"/>
      <c r="E56" s="1146">
        <f>$E$4</f>
        <v>3642.513206532697</v>
      </c>
      <c r="F56" s="1146">
        <f>ROUND(D56*E56,0)</f>
        <v>0</v>
      </c>
      <c r="G56" s="1151">
        <v>746.0335616438357</v>
      </c>
      <c r="H56" s="1146">
        <f>G56*D56</f>
        <v>0</v>
      </c>
      <c r="I56" s="1147">
        <f t="shared" ref="I56:I57" si="30">ROUND(F56+H56,0)</f>
        <v>0</v>
      </c>
      <c r="J56" s="1148">
        <f>VLOOKUP($A56,'[3]October Mid-Year Adj'!$A$124:$J$197,10,FALSE)</f>
        <v>465186</v>
      </c>
      <c r="K56" s="1149">
        <f>VLOOKUP($A56,'[3]February Mid-Year Adj'!$A$124:$J$197,10,FALSE)</f>
        <v>15360</v>
      </c>
      <c r="L56" s="1150">
        <f>+J56+K56</f>
        <v>480546</v>
      </c>
      <c r="M56" s="1147">
        <f>+I56+L56</f>
        <v>480546</v>
      </c>
      <c r="N56" s="1151">
        <v>0</v>
      </c>
      <c r="O56" s="1147">
        <f>ROUND(M56+N56,0)</f>
        <v>480546</v>
      </c>
      <c r="P56" s="1151">
        <f>VLOOKUP($A56,'[2]4_Level 4'!$A$5:$Q$195,5,FALSE)</f>
        <v>0</v>
      </c>
      <c r="Q56" s="1151">
        <f>VLOOKUP($A56,'[2]4_Level 4'!$A$5:$Q$195,17,FALSE)</f>
        <v>0</v>
      </c>
      <c r="R56" s="1151">
        <f>VLOOKUP($A56,'[2]4_Level 4'!$A$5:$Q$195,10,FALSE)</f>
        <v>0</v>
      </c>
      <c r="S56" s="1151">
        <f>VLOOKUP($A56,'[2]4_Level 4'!$A$5:$Q$195,12,FALSE)</f>
        <v>10000</v>
      </c>
      <c r="T56" s="1151">
        <f>VLOOKUP($A56,'[2]4_Level 4'!$A$5:$Q$195,13,FALSE)</f>
        <v>0</v>
      </c>
      <c r="U56" s="1147">
        <f t="shared" ref="U56:U57" si="31">ROUND(SUM(O56:T56),0)</f>
        <v>490546</v>
      </c>
      <c r="V56" s="1151">
        <f>+$V$4</f>
        <v>5264</v>
      </c>
      <c r="W56" s="1151"/>
      <c r="X56" s="1152">
        <f>IF(V56=0,W56*D56,V56*D56)</f>
        <v>0</v>
      </c>
      <c r="Y56" s="1153">
        <f>VLOOKUP($A56,'[3]October Mid-Year Adj'!$A$124:$J$197,6,FALSE)</f>
        <v>106</v>
      </c>
      <c r="Z56" s="1149">
        <f t="shared" ref="Z56:Z57" si="32">IF(V56=0,W56*Y56,V56*Y56)</f>
        <v>557984</v>
      </c>
      <c r="AA56" s="1153">
        <f>VLOOKUP($A56,'[3]February Mid-Year Adj'!$A$124:$J$197,6,FALSE)</f>
        <v>7</v>
      </c>
      <c r="AB56" s="1149">
        <f>IF(V56=0,W56*AA56*0.5,V56*AA56*0.5)</f>
        <v>18424</v>
      </c>
      <c r="AC56" s="1150">
        <f>+Z56+AB56</f>
        <v>576408</v>
      </c>
      <c r="AD56" s="1154">
        <f>+X56+AC56</f>
        <v>576408</v>
      </c>
      <c r="AE56" s="1149">
        <f t="shared" ref="AE56:AE57" si="33">ROUND(AD56*-$AE$4,0)</f>
        <v>-10087</v>
      </c>
      <c r="AF56" s="1149">
        <f t="shared" ref="AF56:AF57" si="34">ROUND(AD56*-$AF$4,0)</f>
        <v>-1441</v>
      </c>
      <c r="AG56" s="1149">
        <f t="shared" ref="AG56:AG57" si="35">SUM(AE56:AF56)</f>
        <v>-11528</v>
      </c>
      <c r="AH56" s="1154">
        <f t="shared" ref="AH56:AH57" si="36">AD56+AG56</f>
        <v>564880</v>
      </c>
      <c r="AI56" s="1151">
        <v>0</v>
      </c>
      <c r="AJ56" s="1154">
        <f t="shared" ref="AJ56:AJ57" si="37">ROUND(SUM(AH56:AI56),0)</f>
        <v>564880</v>
      </c>
      <c r="AK56" s="1149">
        <f>VLOOKUP($A56,[4]MFP!$A$143:$HJ$196,218,FALSE)</f>
        <v>505897</v>
      </c>
      <c r="AL56" s="1149">
        <f t="shared" ref="AL56:AL57" si="38">AJ56-AK56</f>
        <v>58983</v>
      </c>
      <c r="AM56" s="1154">
        <f t="shared" ref="AM56:AM57" si="39">ROUND(AL56/$AM$65,0)</f>
        <v>58983</v>
      </c>
    </row>
    <row r="57" spans="1:39" s="1203" customFormat="1" ht="17.45" customHeight="1">
      <c r="A57" s="1207" t="s">
        <v>782</v>
      </c>
      <c r="B57" s="1207">
        <v>382004</v>
      </c>
      <c r="C57" s="1208" t="s">
        <v>783</v>
      </c>
      <c r="D57" s="1209"/>
      <c r="E57" s="1186">
        <f>$E$4</f>
        <v>3642.513206532697</v>
      </c>
      <c r="F57" s="1186">
        <f>ROUND(D57*E57,0)</f>
        <v>0</v>
      </c>
      <c r="G57" s="1187">
        <v>746.0335616438357</v>
      </c>
      <c r="H57" s="1186">
        <f>G57*D57</f>
        <v>0</v>
      </c>
      <c r="I57" s="1188">
        <f t="shared" si="30"/>
        <v>0</v>
      </c>
      <c r="J57" s="1189">
        <f>VLOOKUP($A57,'[3]October Mid-Year Adj'!$A$124:$J$197,10,FALSE)</f>
        <v>715333</v>
      </c>
      <c r="K57" s="1190">
        <f>VLOOKUP($A57,'[3]February Mid-Year Adj'!$A$124:$J$197,10,FALSE)</f>
        <v>-13166</v>
      </c>
      <c r="L57" s="1191">
        <f>+J57+K57</f>
        <v>702167</v>
      </c>
      <c r="M57" s="1188">
        <f>+I57+L57</f>
        <v>702167</v>
      </c>
      <c r="N57" s="1187">
        <v>0</v>
      </c>
      <c r="O57" s="1188">
        <f>ROUND(M57+N57,0)</f>
        <v>702167</v>
      </c>
      <c r="P57" s="1187">
        <f>VLOOKUP($A57,'[2]4_Level 4'!$A$5:$Q$195,5,FALSE)</f>
        <v>0</v>
      </c>
      <c r="Q57" s="1187">
        <f>VLOOKUP($A57,'[2]4_Level 4'!$A$5:$Q$195,17,FALSE)</f>
        <v>4238</v>
      </c>
      <c r="R57" s="1187">
        <f>VLOOKUP($A57,'[2]4_Level 4'!$A$5:$Q$195,10,FALSE)</f>
        <v>0</v>
      </c>
      <c r="S57" s="1187">
        <f>VLOOKUP($A57,'[2]4_Level 4'!$A$5:$Q$195,12,FALSE)</f>
        <v>10000</v>
      </c>
      <c r="T57" s="1187">
        <f>VLOOKUP($A57,'[2]4_Level 4'!$A$5:$Q$195,13,FALSE)</f>
        <v>0</v>
      </c>
      <c r="U57" s="1188">
        <f t="shared" si="31"/>
        <v>716405</v>
      </c>
      <c r="V57" s="1187">
        <f>+$V$4</f>
        <v>5264</v>
      </c>
      <c r="W57" s="1187"/>
      <c r="X57" s="1192">
        <f>IF(V57=0,W57*D57,V57*D57)</f>
        <v>0</v>
      </c>
      <c r="Y57" s="1193">
        <f>VLOOKUP($A57,'[3]October Mid-Year Adj'!$A$124:$J$197,6,FALSE)</f>
        <v>163</v>
      </c>
      <c r="Z57" s="1190">
        <f t="shared" si="32"/>
        <v>858032</v>
      </c>
      <c r="AA57" s="1193">
        <f>VLOOKUP($A57,'[3]February Mid-Year Adj'!$A$124:$J$197,6,FALSE)</f>
        <v>-6</v>
      </c>
      <c r="AB57" s="1190">
        <f>IF(V57=0,W57*AA57*0.5,V57*AA57*0.5)</f>
        <v>-15792</v>
      </c>
      <c r="AC57" s="1191">
        <f>+Z57+AB57</f>
        <v>842240</v>
      </c>
      <c r="AD57" s="1194">
        <f>+X57+AC57</f>
        <v>842240</v>
      </c>
      <c r="AE57" s="1190">
        <f t="shared" si="33"/>
        <v>-14739</v>
      </c>
      <c r="AF57" s="1190">
        <f t="shared" si="34"/>
        <v>-2106</v>
      </c>
      <c r="AG57" s="1190">
        <f t="shared" si="35"/>
        <v>-16845</v>
      </c>
      <c r="AH57" s="1194">
        <f t="shared" si="36"/>
        <v>825395</v>
      </c>
      <c r="AI57" s="1187">
        <v>0</v>
      </c>
      <c r="AJ57" s="1194">
        <f t="shared" si="37"/>
        <v>825395</v>
      </c>
      <c r="AK57" s="1190">
        <f>VLOOKUP($A57,[4]MFP!$A$143:$HJ$196,218,FALSE)</f>
        <v>705436</v>
      </c>
      <c r="AL57" s="1190">
        <f t="shared" si="38"/>
        <v>119959</v>
      </c>
      <c r="AM57" s="1194">
        <f t="shared" si="39"/>
        <v>119959</v>
      </c>
    </row>
    <row r="58" spans="1:39" s="846" customFormat="1" ht="16.899999999999999" customHeight="1">
      <c r="A58" s="1195"/>
      <c r="B58" s="1195"/>
      <c r="C58" s="1195" t="s">
        <v>845</v>
      </c>
      <c r="D58" s="1196">
        <f>SUM(D56:D57)</f>
        <v>0</v>
      </c>
      <c r="E58" s="1197"/>
      <c r="F58" s="1198">
        <f>SUM(F56:F57)</f>
        <v>0</v>
      </c>
      <c r="G58" s="1198"/>
      <c r="H58" s="1198">
        <f t="shared" ref="H58:U58" si="40">SUM(H56:H57)</f>
        <v>0</v>
      </c>
      <c r="I58" s="1199">
        <f t="shared" si="40"/>
        <v>0</v>
      </c>
      <c r="J58" s="1198">
        <f t="shared" si="40"/>
        <v>1180519</v>
      </c>
      <c r="K58" s="1198">
        <f t="shared" si="40"/>
        <v>2194</v>
      </c>
      <c r="L58" s="1200">
        <f t="shared" si="40"/>
        <v>1182713</v>
      </c>
      <c r="M58" s="1199">
        <f t="shared" si="40"/>
        <v>1182713</v>
      </c>
      <c r="N58" s="1198">
        <f t="shared" si="40"/>
        <v>0</v>
      </c>
      <c r="O58" s="1199">
        <f t="shared" si="40"/>
        <v>1182713</v>
      </c>
      <c r="P58" s="1198">
        <f t="shared" si="40"/>
        <v>0</v>
      </c>
      <c r="Q58" s="1198">
        <f t="shared" si="40"/>
        <v>4238</v>
      </c>
      <c r="R58" s="1198">
        <f t="shared" si="40"/>
        <v>0</v>
      </c>
      <c r="S58" s="1198">
        <f t="shared" si="40"/>
        <v>20000</v>
      </c>
      <c r="T58" s="1198">
        <f t="shared" si="40"/>
        <v>0</v>
      </c>
      <c r="U58" s="1199">
        <f t="shared" si="40"/>
        <v>1206951</v>
      </c>
      <c r="V58" s="1198"/>
      <c r="W58" s="1198"/>
      <c r="X58" s="1201">
        <f t="shared" ref="X58:AM58" si="41">SUM(X56:X57)</f>
        <v>0</v>
      </c>
      <c r="Y58" s="1202">
        <f t="shared" si="41"/>
        <v>269</v>
      </c>
      <c r="Z58" s="1198">
        <f t="shared" si="41"/>
        <v>1416016</v>
      </c>
      <c r="AA58" s="1202">
        <f t="shared" si="41"/>
        <v>1</v>
      </c>
      <c r="AB58" s="1198">
        <f t="shared" si="41"/>
        <v>2632</v>
      </c>
      <c r="AC58" s="1200">
        <f t="shared" si="41"/>
        <v>1418648</v>
      </c>
      <c r="AD58" s="1201">
        <f t="shared" si="41"/>
        <v>1418648</v>
      </c>
      <c r="AE58" s="1198">
        <f t="shared" si="41"/>
        <v>-24826</v>
      </c>
      <c r="AF58" s="1198">
        <f t="shared" si="41"/>
        <v>-3547</v>
      </c>
      <c r="AG58" s="1198">
        <f t="shared" si="41"/>
        <v>-28373</v>
      </c>
      <c r="AH58" s="1201">
        <f t="shared" si="41"/>
        <v>1390275</v>
      </c>
      <c r="AI58" s="1198">
        <f t="shared" si="41"/>
        <v>0</v>
      </c>
      <c r="AJ58" s="1201">
        <f t="shared" si="41"/>
        <v>1390275</v>
      </c>
      <c r="AK58" s="1198">
        <f t="shared" si="41"/>
        <v>1211333</v>
      </c>
      <c r="AL58" s="1198">
        <f t="shared" si="41"/>
        <v>178942</v>
      </c>
      <c r="AM58" s="1201">
        <f t="shared" si="41"/>
        <v>178942</v>
      </c>
    </row>
    <row r="59" spans="1:39" s="1203" customFormat="1" ht="17.45" customHeight="1">
      <c r="K59" s="1204"/>
      <c r="AE59" s="1204"/>
      <c r="AF59" s="1204"/>
      <c r="AG59" s="1204"/>
      <c r="AK59" s="1204"/>
      <c r="AL59" s="1204"/>
    </row>
    <row r="60" spans="1:39" s="846" customFormat="1" ht="16.899999999999999" customHeight="1">
      <c r="A60" s="1210"/>
      <c r="B60" s="1210"/>
      <c r="C60" s="1210" t="s">
        <v>846</v>
      </c>
      <c r="D60" s="838">
        <f>D54+D58</f>
        <v>26002</v>
      </c>
      <c r="E60" s="839"/>
      <c r="F60" s="1211">
        <f>F54+F58</f>
        <v>94712627</v>
      </c>
      <c r="G60" s="1211"/>
      <c r="H60" s="1211">
        <f t="shared" ref="H60:U60" si="42">H54+H58</f>
        <v>19072342.487782806</v>
      </c>
      <c r="I60" s="1212">
        <f t="shared" si="42"/>
        <v>113784968</v>
      </c>
      <c r="J60" s="1211">
        <f t="shared" si="42"/>
        <v>-493311</v>
      </c>
      <c r="K60" s="1211">
        <f t="shared" si="42"/>
        <v>61812</v>
      </c>
      <c r="L60" s="1213">
        <f t="shared" si="42"/>
        <v>-431499</v>
      </c>
      <c r="M60" s="1212">
        <f t="shared" si="42"/>
        <v>113353469</v>
      </c>
      <c r="N60" s="1211">
        <f t="shared" si="42"/>
        <v>-610225</v>
      </c>
      <c r="O60" s="1212">
        <f t="shared" si="42"/>
        <v>112743244</v>
      </c>
      <c r="P60" s="1211">
        <f t="shared" si="42"/>
        <v>21000</v>
      </c>
      <c r="Q60" s="1211">
        <f t="shared" si="42"/>
        <v>154900.5</v>
      </c>
      <c r="R60" s="1211">
        <f t="shared" si="42"/>
        <v>6000</v>
      </c>
      <c r="S60" s="1211">
        <f t="shared" si="42"/>
        <v>136652</v>
      </c>
      <c r="T60" s="1211">
        <f t="shared" si="42"/>
        <v>1147911</v>
      </c>
      <c r="U60" s="1212">
        <f t="shared" si="42"/>
        <v>114209708</v>
      </c>
      <c r="V60" s="1211"/>
      <c r="W60" s="1211"/>
      <c r="X60" s="1214">
        <f t="shared" ref="X60:AM60" si="43">X54+X58</f>
        <v>139207300</v>
      </c>
      <c r="Y60" s="1215">
        <f t="shared" si="43"/>
        <v>-109</v>
      </c>
      <c r="Z60" s="1211">
        <f t="shared" si="43"/>
        <v>-610300</v>
      </c>
      <c r="AA60" s="1215">
        <f t="shared" si="43"/>
        <v>27</v>
      </c>
      <c r="AB60" s="1211">
        <f t="shared" si="43"/>
        <v>109176</v>
      </c>
      <c r="AC60" s="1213">
        <f t="shared" si="43"/>
        <v>-501124</v>
      </c>
      <c r="AD60" s="1214">
        <f t="shared" si="43"/>
        <v>138706176</v>
      </c>
      <c r="AE60" s="1211">
        <f t="shared" si="43"/>
        <v>-2427354</v>
      </c>
      <c r="AF60" s="1211">
        <f t="shared" si="43"/>
        <v>-346766</v>
      </c>
      <c r="AG60" s="1211">
        <f t="shared" si="43"/>
        <v>-2774120</v>
      </c>
      <c r="AH60" s="1214">
        <f t="shared" si="43"/>
        <v>135932056</v>
      </c>
      <c r="AI60" s="1211">
        <f t="shared" si="43"/>
        <v>-631825.5</v>
      </c>
      <c r="AJ60" s="1214">
        <f t="shared" si="43"/>
        <v>135300238</v>
      </c>
      <c r="AK60" s="1211">
        <f t="shared" si="43"/>
        <v>124263059</v>
      </c>
      <c r="AL60" s="1211">
        <f t="shared" si="43"/>
        <v>11037179</v>
      </c>
      <c r="AM60" s="1214">
        <f t="shared" si="43"/>
        <v>11037179</v>
      </c>
    </row>
    <row r="61" spans="1:39" s="1203" customFormat="1" ht="37.9" customHeight="1"/>
    <row r="62" spans="1:39" s="1181" customFormat="1" ht="28.15" customHeight="1">
      <c r="A62" s="1143" t="s">
        <v>778</v>
      </c>
      <c r="B62" s="1143">
        <v>369007</v>
      </c>
      <c r="C62" s="1144" t="s">
        <v>847</v>
      </c>
      <c r="D62" s="1145">
        <f>[5]McDonogh!$K$4</f>
        <v>199</v>
      </c>
      <c r="E62" s="1216"/>
      <c r="F62" s="1216"/>
      <c r="G62" s="1216"/>
      <c r="H62" s="1216"/>
      <c r="I62" s="1216"/>
      <c r="J62" s="1217"/>
      <c r="K62" s="1216"/>
      <c r="L62" s="1216"/>
      <c r="M62" s="1216"/>
      <c r="N62" s="1216"/>
      <c r="O62" s="1216"/>
      <c r="P62" s="1216"/>
      <c r="Q62" s="1216"/>
      <c r="R62" s="1216"/>
      <c r="S62" s="1216"/>
      <c r="T62" s="1216"/>
      <c r="U62" s="1216"/>
      <c r="V62" s="1151"/>
      <c r="W62" s="1151">
        <f>+$W$4</f>
        <v>6058</v>
      </c>
      <c r="X62" s="1152">
        <f>IF(V62=0,W62*D62,V62*D62)</f>
        <v>1205542</v>
      </c>
      <c r="Y62" s="1153">
        <f>[6]Exceptions!$C$17-D62</f>
        <v>-35</v>
      </c>
      <c r="Z62" s="1149">
        <f>IF(V62=0,W62*Y62,V62*Y62)</f>
        <v>-212030</v>
      </c>
      <c r="AA62" s="1153">
        <v>31</v>
      </c>
      <c r="AB62" s="1149">
        <f>IF(V62=0,W62*AA62*0.5,V62*AA62*0.5)</f>
        <v>93899</v>
      </c>
      <c r="AC62" s="1150">
        <f>+Z62+AB62</f>
        <v>-118131</v>
      </c>
      <c r="AD62" s="1218"/>
      <c r="AE62" s="1218"/>
      <c r="AF62" s="1218"/>
      <c r="AG62" s="1218"/>
      <c r="AH62" s="1218"/>
      <c r="AI62" s="1218"/>
      <c r="AJ62" s="1218"/>
      <c r="AK62" s="1218"/>
      <c r="AL62" s="1218"/>
      <c r="AM62" s="1218"/>
    </row>
    <row r="63" spans="1:39" s="1181" customFormat="1" ht="28.15" customHeight="1">
      <c r="A63" s="1169" t="s">
        <v>778</v>
      </c>
      <c r="B63" s="1169">
        <v>369007</v>
      </c>
      <c r="C63" s="1170" t="s">
        <v>848</v>
      </c>
      <c r="D63" s="1171">
        <f>[5]McDonogh!$K$3</f>
        <v>482</v>
      </c>
      <c r="E63" s="1219"/>
      <c r="F63" s="1219"/>
      <c r="G63" s="1219"/>
      <c r="H63" s="1219"/>
      <c r="I63" s="1219"/>
      <c r="J63" s="1220"/>
      <c r="K63" s="1219"/>
      <c r="L63" s="1219"/>
      <c r="M63" s="1219"/>
      <c r="N63" s="1219"/>
      <c r="O63" s="1219"/>
      <c r="P63" s="1219"/>
      <c r="Q63" s="1219"/>
      <c r="R63" s="1219"/>
      <c r="S63" s="1219"/>
      <c r="T63" s="1219"/>
      <c r="U63" s="1219"/>
      <c r="V63" s="1176">
        <f t="shared" ref="V63" si="44">+$V$4</f>
        <v>5264</v>
      </c>
      <c r="W63" s="1176"/>
      <c r="X63" s="1177">
        <f>IF(V63=0,W63*D63,V63*D63)</f>
        <v>2537248</v>
      </c>
      <c r="Y63" s="1178">
        <f>[6]Exceptions!$C$16-D63</f>
        <v>-32</v>
      </c>
      <c r="Z63" s="1174">
        <f>IF(V63=0,W63*Y63,V63*Y63)</f>
        <v>-168448</v>
      </c>
      <c r="AA63" s="1178"/>
      <c r="AB63" s="1174">
        <f>IF(V63=0,W63*AA63*0.5,V63*AA63*0.5)</f>
        <v>0</v>
      </c>
      <c r="AC63" s="1175">
        <f>+Z63+AB63</f>
        <v>-168448</v>
      </c>
      <c r="AD63" s="1221"/>
      <c r="AE63" s="1221"/>
      <c r="AF63" s="1221"/>
      <c r="AG63" s="1221"/>
      <c r="AH63" s="1221"/>
      <c r="AI63" s="1221"/>
      <c r="AJ63" s="1221"/>
      <c r="AK63" s="1221"/>
      <c r="AL63" s="1221"/>
      <c r="AM63" s="1221"/>
    </row>
    <row r="64" spans="1:39">
      <c r="A64" s="1222"/>
      <c r="B64" s="1222"/>
      <c r="C64" s="1222"/>
      <c r="D64" s="1223"/>
      <c r="E64" s="1224"/>
      <c r="F64" s="1225"/>
      <c r="G64" s="1226"/>
      <c r="H64" s="1225"/>
      <c r="I64" s="1225"/>
      <c r="J64" s="1225"/>
      <c r="K64" s="1225"/>
      <c r="L64" s="1225"/>
      <c r="M64" s="1225"/>
      <c r="N64" s="1227"/>
      <c r="O64" s="1225"/>
      <c r="P64" s="1225"/>
      <c r="Q64" s="1225"/>
      <c r="R64" s="1225"/>
      <c r="S64" s="1225"/>
      <c r="T64" s="1225"/>
      <c r="U64" s="1225"/>
      <c r="V64" s="1225"/>
      <c r="W64" s="1225"/>
      <c r="X64" s="1225"/>
      <c r="Y64" s="1225"/>
      <c r="Z64" s="1225"/>
      <c r="AA64" s="1225"/>
      <c r="AB64" s="1225"/>
      <c r="AC64" s="1225"/>
      <c r="AD64" s="1225"/>
      <c r="AE64" s="1225"/>
      <c r="AF64" s="1225"/>
      <c r="AG64" s="1225"/>
      <c r="AH64" s="1225"/>
      <c r="AI64" s="1225"/>
      <c r="AJ64" s="1225"/>
      <c r="AK64" s="1225"/>
      <c r="AL64" s="1225"/>
      <c r="AM64" s="1225"/>
    </row>
    <row r="65" spans="1:39" ht="15" customHeight="1">
      <c r="A65" s="601"/>
      <c r="B65" s="601"/>
      <c r="C65" s="601"/>
      <c r="D65" s="601"/>
      <c r="E65" s="1223"/>
      <c r="F65" s="1223"/>
      <c r="G65" s="1223"/>
      <c r="H65" s="1223"/>
      <c r="I65" s="1223"/>
      <c r="J65" s="1223"/>
      <c r="K65" s="1223"/>
      <c r="L65" s="1223"/>
      <c r="M65" s="1223"/>
      <c r="N65" s="1223"/>
      <c r="O65" s="1223"/>
      <c r="P65" s="1223"/>
      <c r="Q65" s="1223"/>
      <c r="R65" s="1223"/>
      <c r="S65" s="1223"/>
      <c r="T65" s="1223"/>
      <c r="U65" s="1223"/>
      <c r="V65" s="1223"/>
      <c r="W65" s="1223"/>
      <c r="X65" s="1223"/>
      <c r="Y65" s="1223"/>
      <c r="Z65" s="1223"/>
      <c r="AA65" s="1223"/>
      <c r="AB65" s="1223"/>
      <c r="AC65" s="1223"/>
      <c r="AD65" s="1223"/>
      <c r="AE65" s="1211"/>
      <c r="AF65" s="1211"/>
      <c r="AG65" s="1223"/>
      <c r="AH65" s="1223"/>
      <c r="AI65" s="1223"/>
      <c r="AJ65" s="1223"/>
      <c r="AK65" s="1223"/>
      <c r="AL65" s="1223"/>
      <c r="AM65" s="1223">
        <v>1</v>
      </c>
    </row>
    <row r="66" spans="1:39" ht="15" customHeight="1">
      <c r="A66" s="601"/>
      <c r="B66" s="601"/>
      <c r="C66" s="601"/>
      <c r="D66" s="601"/>
      <c r="E66" s="1222"/>
      <c r="F66" s="1222"/>
      <c r="G66" s="1222"/>
      <c r="H66" s="1222"/>
      <c r="I66" s="1222"/>
      <c r="J66" s="1222"/>
      <c r="K66" s="1222"/>
      <c r="L66" s="1222"/>
      <c r="M66" s="1222"/>
      <c r="N66" s="1222"/>
      <c r="O66" s="1222"/>
      <c r="P66" s="1228"/>
      <c r="Q66" s="1228"/>
      <c r="R66" s="1228"/>
      <c r="S66" s="1228"/>
      <c r="T66" s="1228"/>
      <c r="U66" s="1228"/>
      <c r="V66" s="1228"/>
      <c r="W66" s="1228"/>
      <c r="X66" s="1222"/>
      <c r="Y66" s="1222"/>
      <c r="Z66" s="1222"/>
      <c r="AA66" s="1222"/>
      <c r="AB66" s="1222"/>
      <c r="AC66" s="1222"/>
      <c r="AD66" s="1222"/>
      <c r="AE66" s="1229"/>
      <c r="AF66" s="1229"/>
      <c r="AG66" s="1230"/>
      <c r="AH66" s="1222"/>
      <c r="AI66" s="1222"/>
      <c r="AJ66" s="1222"/>
      <c r="AK66" s="1222"/>
      <c r="AL66" s="1222"/>
      <c r="AM66" s="1222"/>
    </row>
    <row r="67" spans="1:39" ht="15" customHeight="1">
      <c r="A67" s="601"/>
      <c r="B67" s="601"/>
      <c r="C67" s="601"/>
      <c r="D67" s="601"/>
      <c r="E67" s="1231"/>
      <c r="F67" s="1231"/>
      <c r="G67" s="1231"/>
      <c r="H67" s="1231"/>
      <c r="I67" s="1231"/>
      <c r="J67" s="1232"/>
      <c r="K67" s="1232"/>
      <c r="L67" s="1232"/>
      <c r="M67" s="1232"/>
      <c r="N67" s="1233"/>
      <c r="O67" s="1232"/>
      <c r="P67" s="1232"/>
      <c r="Q67" s="1232"/>
      <c r="R67" s="1232"/>
      <c r="S67" s="1232"/>
      <c r="T67" s="1232"/>
      <c r="U67" s="1232"/>
      <c r="V67" s="1234"/>
      <c r="W67" s="1234"/>
      <c r="X67" s="1232"/>
      <c r="Y67" s="1232"/>
      <c r="Z67" s="1232"/>
      <c r="AA67" s="1232"/>
      <c r="AB67" s="1232"/>
      <c r="AC67" s="1232"/>
      <c r="AD67" s="1232"/>
      <c r="AE67" s="1232"/>
      <c r="AF67" s="1232"/>
      <c r="AG67" s="1232"/>
      <c r="AH67" s="1232"/>
      <c r="AI67" s="1233"/>
      <c r="AJ67" s="1232"/>
      <c r="AK67" s="1232"/>
      <c r="AL67" s="1232"/>
      <c r="AM67" s="1232"/>
    </row>
    <row r="68" spans="1:39" ht="15" customHeight="1">
      <c r="D68" s="1235"/>
      <c r="E68" s="1236"/>
      <c r="F68" s="1236"/>
      <c r="G68" s="1236"/>
      <c r="H68" s="1236"/>
      <c r="I68" s="1236"/>
      <c r="J68" s="1236"/>
      <c r="K68" s="1236"/>
      <c r="L68" s="1236"/>
      <c r="M68" s="1236"/>
      <c r="N68" s="1236"/>
      <c r="O68" s="1236"/>
      <c r="P68" s="1237"/>
      <c r="Q68" s="1237"/>
      <c r="R68" s="1237"/>
      <c r="S68" s="1237"/>
      <c r="T68" s="1237"/>
      <c r="U68" s="1237"/>
      <c r="V68" s="1237"/>
      <c r="W68" s="1237"/>
      <c r="X68" s="1235"/>
      <c r="Y68" s="1235"/>
      <c r="Z68" s="1235"/>
      <c r="AA68" s="1235"/>
      <c r="AB68" s="1235"/>
      <c r="AC68" s="1235"/>
      <c r="AD68" s="1235"/>
      <c r="AE68" s="1235"/>
      <c r="AF68" s="1235"/>
      <c r="AG68" s="1235"/>
      <c r="AH68" s="1235"/>
      <c r="AI68" s="1236"/>
      <c r="AJ68" s="1236"/>
      <c r="AK68" s="1235"/>
      <c r="AL68" s="1235"/>
      <c r="AM68" s="1236"/>
    </row>
    <row r="70" spans="1:39" ht="14.45" customHeight="1">
      <c r="G70" s="1238">
        <v>746.0335616438357</v>
      </c>
    </row>
  </sheetData>
  <mergeCells count="43">
    <mergeCell ref="AK3:AK4"/>
    <mergeCell ref="AL3:AL4"/>
    <mergeCell ref="AM3:AM4"/>
    <mergeCell ref="AC3:AC4"/>
    <mergeCell ref="AD3:AD4"/>
    <mergeCell ref="AG3:AG4"/>
    <mergeCell ref="AH3:AH4"/>
    <mergeCell ref="AI3:AI4"/>
    <mergeCell ref="AJ3:AJ4"/>
    <mergeCell ref="U3:U4"/>
    <mergeCell ref="X3:X4"/>
    <mergeCell ref="Y3:Y4"/>
    <mergeCell ref="Z3:Z4"/>
    <mergeCell ref="AA3:AA4"/>
    <mergeCell ref="AB3:AB4"/>
    <mergeCell ref="O3:O4"/>
    <mergeCell ref="P3:P4"/>
    <mergeCell ref="Q3:Q4"/>
    <mergeCell ref="R3:R4"/>
    <mergeCell ref="S3:S4"/>
    <mergeCell ref="T3:T4"/>
    <mergeCell ref="I3:I4"/>
    <mergeCell ref="J3:J4"/>
    <mergeCell ref="K3:K4"/>
    <mergeCell ref="L3:L4"/>
    <mergeCell ref="M3:M4"/>
    <mergeCell ref="N3:N4"/>
    <mergeCell ref="AH1:AM1"/>
    <mergeCell ref="J2:L2"/>
    <mergeCell ref="P2:Q2"/>
    <mergeCell ref="R2:T2"/>
    <mergeCell ref="Y2:Z2"/>
    <mergeCell ref="AA2:AC2"/>
    <mergeCell ref="A1:C4"/>
    <mergeCell ref="D1:I1"/>
    <mergeCell ref="J1:O1"/>
    <mergeCell ref="P1:U1"/>
    <mergeCell ref="V1:Z1"/>
    <mergeCell ref="AA1:AG1"/>
    <mergeCell ref="D3:D4"/>
    <mergeCell ref="F3:F4"/>
    <mergeCell ref="G3:G4"/>
    <mergeCell ref="H3:H4"/>
  </mergeCells>
  <printOptions horizontalCentered="1"/>
  <pageMargins left="0.25" right="0.25" top="0.8" bottom="0.3" header="0.3" footer="0.19"/>
  <pageSetup paperSize="5" scale="70" firstPageNumber="46" fitToHeight="2" orientation="portrait" r:id="rId1"/>
  <headerFooter alignWithMargins="0">
    <oddHeader xml:space="preserve">&amp;L&amp;"Arial,Bold"&amp;20&amp;K000000FY2016-17 MFP Budget Letter
June 2017&amp;R
</oddHeader>
    <oddFooter>&amp;R&amp;P</oddFooter>
  </headerFooter>
  <colBreaks count="5" manualBreakCount="5">
    <brk id="9" max="1048575" man="1"/>
    <brk id="15" max="1048575" man="1"/>
    <brk id="21" max="1048575" man="1"/>
    <brk id="26" max="62" man="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view="pageBreakPreview" zoomScale="80" zoomScaleNormal="75" zoomScaleSheetLayoutView="80" workbookViewId="0">
      <pane xSplit="3" ySplit="4" topLeftCell="U5" activePane="bottomRight" state="frozen"/>
      <selection activeCell="AF2" sqref="AF2:AF3"/>
      <selection pane="topRight" activeCell="AF2" sqref="AF2:AF3"/>
      <selection pane="bottomLeft" activeCell="AF2" sqref="AF2:AF3"/>
      <selection pane="bottomRight" activeCell="AA21" sqref="AA21"/>
    </sheetView>
  </sheetViews>
  <sheetFormatPr defaultColWidth="8.85546875" defaultRowHeight="12.75"/>
  <cols>
    <col min="1" max="1" width="9" style="419" bestFit="1" customWidth="1"/>
    <col min="2" max="2" width="8.7109375" style="419" hidden="1" customWidth="1"/>
    <col min="3" max="3" width="31.7109375" style="46" bestFit="1" customWidth="1"/>
    <col min="4" max="4" width="13.140625" style="46" customWidth="1"/>
    <col min="5" max="5" width="13.5703125" style="46" customWidth="1"/>
    <col min="6" max="6" width="16.140625" style="46" bestFit="1" customWidth="1"/>
    <col min="7" max="8" width="12.28515625" style="46" bestFit="1" customWidth="1"/>
    <col min="9" max="9" width="13.28515625" style="46" customWidth="1"/>
    <col min="10" max="13" width="13.140625" style="46" customWidth="1"/>
    <col min="14" max="14" width="11.85546875" style="46" bestFit="1" customWidth="1"/>
    <col min="15" max="15" width="12.7109375" style="46" customWidth="1"/>
    <col min="16" max="16" width="12.85546875" style="46" bestFit="1" customWidth="1"/>
    <col min="17" max="18" width="14.28515625" style="46" customWidth="1"/>
    <col min="19" max="19" width="15.5703125" style="46" customWidth="1"/>
    <col min="20" max="21" width="18.28515625" style="46" customWidth="1"/>
    <col min="22" max="22" width="17.140625" style="46" customWidth="1"/>
    <col min="23" max="23" width="15.28515625" style="46" customWidth="1"/>
    <col min="24" max="24" width="14.42578125" style="46" bestFit="1" customWidth="1"/>
    <col min="25" max="28" width="16" style="46" customWidth="1"/>
    <col min="29" max="31" width="16.5703125" style="46" customWidth="1"/>
    <col min="32" max="32" width="17.140625" style="46" customWidth="1"/>
    <col min="33" max="33" width="15.7109375" style="46" bestFit="1" customWidth="1"/>
    <col min="34" max="34" width="14.85546875" style="46" bestFit="1" customWidth="1"/>
    <col min="35" max="35" width="12.7109375" style="46" customWidth="1"/>
    <col min="36" max="36" width="15.28515625" style="46" customWidth="1"/>
    <col min="37" max="37" width="12.7109375" style="46" customWidth="1"/>
    <col min="38" max="38" width="10.85546875" style="46" bestFit="1" customWidth="1"/>
    <col min="39" max="39" width="15" style="46" customWidth="1"/>
    <col min="40" max="40" width="14.42578125" style="46" bestFit="1" customWidth="1"/>
    <col min="41" max="43" width="10.7109375" style="46" customWidth="1"/>
    <col min="44" max="44" width="14.42578125" style="46" bestFit="1" customWidth="1"/>
    <col min="45" max="45" width="14.140625" style="46" customWidth="1"/>
    <col min="46" max="46" width="14.42578125" style="46" bestFit="1" customWidth="1"/>
    <col min="47" max="48" width="12" style="46" customWidth="1"/>
    <col min="49" max="49" width="14.42578125" style="46" bestFit="1" customWidth="1"/>
    <col min="50" max="16384" width="8.85546875" style="46"/>
  </cols>
  <sheetData>
    <row r="1" spans="1:49" ht="22.15" customHeight="1">
      <c r="A1" s="495" t="s">
        <v>255</v>
      </c>
      <c r="B1" s="495"/>
      <c r="C1" s="482"/>
      <c r="D1" s="570" t="s">
        <v>155</v>
      </c>
      <c r="E1" s="570"/>
      <c r="F1" s="570"/>
      <c r="G1" s="570"/>
      <c r="H1" s="570"/>
      <c r="I1" s="570"/>
      <c r="J1" s="571"/>
      <c r="K1" s="571"/>
      <c r="L1" s="571"/>
      <c r="M1" s="570"/>
      <c r="N1" s="570"/>
      <c r="O1" s="570"/>
      <c r="P1" s="570"/>
      <c r="Q1" s="570"/>
      <c r="R1" s="570"/>
      <c r="S1" s="570"/>
      <c r="T1" s="571" t="s">
        <v>155</v>
      </c>
      <c r="U1" s="571"/>
      <c r="V1" s="570"/>
      <c r="W1" s="570"/>
      <c r="X1" s="570"/>
      <c r="Y1" s="570"/>
      <c r="Z1" s="570"/>
      <c r="AA1" s="570"/>
      <c r="AB1" s="570"/>
      <c r="AC1" s="571"/>
      <c r="AD1" s="571"/>
      <c r="AE1" s="571"/>
      <c r="AF1" s="570"/>
      <c r="AG1" s="572" t="s">
        <v>256</v>
      </c>
      <c r="AH1" s="572"/>
      <c r="AI1" s="573"/>
      <c r="AJ1" s="573"/>
      <c r="AK1" s="573"/>
      <c r="AL1" s="573"/>
      <c r="AM1" s="573"/>
      <c r="AN1" s="572"/>
      <c r="AO1" s="572"/>
      <c r="AP1" s="572"/>
      <c r="AQ1" s="572"/>
      <c r="AR1" s="572"/>
      <c r="AS1" s="572"/>
      <c r="AT1" s="572"/>
      <c r="AU1" s="572"/>
      <c r="AV1" s="572"/>
      <c r="AW1" s="572"/>
    </row>
    <row r="2" spans="1:49" ht="21.6" customHeight="1">
      <c r="A2" s="482"/>
      <c r="B2" s="482"/>
      <c r="C2" s="482"/>
      <c r="D2" s="325"/>
      <c r="E2" s="326"/>
      <c r="F2" s="327"/>
      <c r="G2" s="66"/>
      <c r="H2" s="328"/>
      <c r="I2" s="329"/>
      <c r="J2" s="529" t="s">
        <v>7</v>
      </c>
      <c r="K2" s="529"/>
      <c r="L2" s="529"/>
      <c r="M2" s="329"/>
      <c r="N2" s="330"/>
      <c r="O2" s="330"/>
      <c r="P2" s="330"/>
      <c r="Q2" s="331"/>
      <c r="R2" s="329"/>
      <c r="S2" s="332"/>
      <c r="T2" s="485" t="s">
        <v>9</v>
      </c>
      <c r="U2" s="485"/>
      <c r="V2" s="329"/>
      <c r="W2" s="329"/>
      <c r="X2" s="329"/>
      <c r="Y2" s="329"/>
      <c r="Z2" s="329"/>
      <c r="AA2" s="329"/>
      <c r="AB2" s="329"/>
      <c r="AC2" s="485" t="s">
        <v>15</v>
      </c>
      <c r="AD2" s="485"/>
      <c r="AE2" s="485"/>
      <c r="AF2" s="332"/>
      <c r="AG2" s="333"/>
      <c r="AH2" s="334"/>
      <c r="AI2" s="568" t="s">
        <v>7</v>
      </c>
      <c r="AJ2" s="568"/>
      <c r="AK2" s="568"/>
      <c r="AL2" s="568"/>
      <c r="AM2" s="568"/>
      <c r="AN2" s="334"/>
      <c r="AO2" s="335"/>
      <c r="AP2" s="335"/>
      <c r="AQ2" s="335"/>
      <c r="AR2" s="334"/>
      <c r="AS2" s="334"/>
      <c r="AT2" s="334"/>
      <c r="AU2" s="334"/>
      <c r="AV2" s="334"/>
      <c r="AW2" s="336"/>
    </row>
    <row r="3" spans="1:49" ht="136.9" customHeight="1">
      <c r="A3" s="482"/>
      <c r="B3" s="482"/>
      <c r="C3" s="482"/>
      <c r="D3" s="337" t="s">
        <v>257</v>
      </c>
      <c r="E3" s="99" t="s">
        <v>258</v>
      </c>
      <c r="F3" s="99" t="s">
        <v>259</v>
      </c>
      <c r="G3" s="338" t="s">
        <v>160</v>
      </c>
      <c r="H3" s="338" t="s">
        <v>260</v>
      </c>
      <c r="I3" s="338" t="s">
        <v>162</v>
      </c>
      <c r="J3" s="73" t="s">
        <v>163</v>
      </c>
      <c r="K3" s="73" t="s">
        <v>164</v>
      </c>
      <c r="L3" s="73" t="s">
        <v>165</v>
      </c>
      <c r="M3" s="339" t="s">
        <v>184</v>
      </c>
      <c r="N3" s="338" t="s">
        <v>261</v>
      </c>
      <c r="O3" s="338" t="s">
        <v>262</v>
      </c>
      <c r="P3" s="338" t="s">
        <v>263</v>
      </c>
      <c r="Q3" s="338" t="s">
        <v>186</v>
      </c>
      <c r="R3" s="73" t="s">
        <v>167</v>
      </c>
      <c r="S3" s="338" t="s">
        <v>264</v>
      </c>
      <c r="T3" s="340" t="s">
        <v>56</v>
      </c>
      <c r="U3" s="340" t="s">
        <v>57</v>
      </c>
      <c r="V3" s="341" t="s">
        <v>265</v>
      </c>
      <c r="W3" s="341" t="s">
        <v>170</v>
      </c>
      <c r="X3" s="341" t="s">
        <v>189</v>
      </c>
      <c r="Y3" s="341" t="s">
        <v>266</v>
      </c>
      <c r="Z3" s="473" t="s">
        <v>393</v>
      </c>
      <c r="AA3" s="473" t="s">
        <v>394</v>
      </c>
      <c r="AB3" s="473" t="s">
        <v>395</v>
      </c>
      <c r="AC3" s="342" t="s">
        <v>267</v>
      </c>
      <c r="AD3" s="342" t="s">
        <v>59</v>
      </c>
      <c r="AE3" s="342" t="s">
        <v>60</v>
      </c>
      <c r="AF3" s="341" t="s">
        <v>268</v>
      </c>
      <c r="AG3" s="343" t="s">
        <v>269</v>
      </c>
      <c r="AH3" s="47" t="s">
        <v>270</v>
      </c>
      <c r="AI3" s="73" t="s">
        <v>271</v>
      </c>
      <c r="AJ3" s="73" t="s">
        <v>272</v>
      </c>
      <c r="AK3" s="73" t="s">
        <v>273</v>
      </c>
      <c r="AL3" s="73" t="s">
        <v>274</v>
      </c>
      <c r="AM3" s="73" t="s">
        <v>165</v>
      </c>
      <c r="AN3" s="344" t="s">
        <v>275</v>
      </c>
      <c r="AO3" s="47" t="s">
        <v>276</v>
      </c>
      <c r="AP3" s="47" t="s">
        <v>277</v>
      </c>
      <c r="AQ3" s="47" t="s">
        <v>278</v>
      </c>
      <c r="AR3" s="47" t="s">
        <v>279</v>
      </c>
      <c r="AS3" s="73" t="s">
        <v>167</v>
      </c>
      <c r="AT3" s="345" t="s">
        <v>280</v>
      </c>
      <c r="AU3" s="47" t="s">
        <v>224</v>
      </c>
      <c r="AV3" s="47" t="s">
        <v>189</v>
      </c>
      <c r="AW3" s="47" t="s">
        <v>281</v>
      </c>
    </row>
    <row r="4" spans="1:49">
      <c r="A4" s="346"/>
      <c r="B4" s="346"/>
      <c r="C4" s="347"/>
      <c r="D4" s="149">
        <v>1</v>
      </c>
      <c r="E4" s="149">
        <v>2</v>
      </c>
      <c r="F4" s="149">
        <v>3</v>
      </c>
      <c r="G4" s="149">
        <v>4</v>
      </c>
      <c r="H4" s="149">
        <v>5</v>
      </c>
      <c r="I4" s="149">
        <v>6</v>
      </c>
      <c r="J4" s="149">
        <v>7</v>
      </c>
      <c r="K4" s="149">
        <v>8</v>
      </c>
      <c r="L4" s="149">
        <v>9</v>
      </c>
      <c r="M4" s="149">
        <v>10</v>
      </c>
      <c r="N4" s="149">
        <v>11</v>
      </c>
      <c r="O4" s="149">
        <v>12</v>
      </c>
      <c r="P4" s="149">
        <v>13</v>
      </c>
      <c r="Q4" s="149">
        <v>14</v>
      </c>
      <c r="R4" s="149">
        <v>15</v>
      </c>
      <c r="S4" s="149">
        <v>16</v>
      </c>
      <c r="T4" s="149">
        <v>17</v>
      </c>
      <c r="U4" s="149">
        <v>18</v>
      </c>
      <c r="V4" s="149">
        <v>19</v>
      </c>
      <c r="W4" s="149">
        <v>20</v>
      </c>
      <c r="X4" s="149">
        <v>21</v>
      </c>
      <c r="Y4" s="149">
        <v>22</v>
      </c>
      <c r="Z4" s="149">
        <v>24</v>
      </c>
      <c r="AA4" s="149">
        <v>25</v>
      </c>
      <c r="AB4" s="149">
        <v>26</v>
      </c>
      <c r="AC4" s="149">
        <f t="shared" ref="AC4:AW4" si="0">AB4+1</f>
        <v>27</v>
      </c>
      <c r="AD4" s="149">
        <f t="shared" si="0"/>
        <v>28</v>
      </c>
      <c r="AE4" s="149">
        <f t="shared" si="0"/>
        <v>29</v>
      </c>
      <c r="AF4" s="149">
        <f t="shared" si="0"/>
        <v>30</v>
      </c>
      <c r="AG4" s="149">
        <f t="shared" si="0"/>
        <v>31</v>
      </c>
      <c r="AH4" s="149">
        <f t="shared" si="0"/>
        <v>32</v>
      </c>
      <c r="AI4" s="149">
        <f t="shared" si="0"/>
        <v>33</v>
      </c>
      <c r="AJ4" s="149">
        <f t="shared" si="0"/>
        <v>34</v>
      </c>
      <c r="AK4" s="149">
        <f t="shared" si="0"/>
        <v>35</v>
      </c>
      <c r="AL4" s="149">
        <f t="shared" si="0"/>
        <v>36</v>
      </c>
      <c r="AM4" s="149">
        <f t="shared" si="0"/>
        <v>37</v>
      </c>
      <c r="AN4" s="149">
        <f t="shared" si="0"/>
        <v>38</v>
      </c>
      <c r="AO4" s="149">
        <f t="shared" si="0"/>
        <v>39</v>
      </c>
      <c r="AP4" s="149">
        <f t="shared" si="0"/>
        <v>40</v>
      </c>
      <c r="AQ4" s="149">
        <f t="shared" si="0"/>
        <v>41</v>
      </c>
      <c r="AR4" s="149">
        <f t="shared" si="0"/>
        <v>42</v>
      </c>
      <c r="AS4" s="149">
        <f t="shared" si="0"/>
        <v>43</v>
      </c>
      <c r="AT4" s="149">
        <f t="shared" si="0"/>
        <v>44</v>
      </c>
      <c r="AU4" s="149">
        <f t="shared" si="0"/>
        <v>45</v>
      </c>
      <c r="AV4" s="149">
        <f t="shared" si="0"/>
        <v>46</v>
      </c>
      <c r="AW4" s="149">
        <f t="shared" si="0"/>
        <v>47</v>
      </c>
    </row>
    <row r="5" spans="1:49" s="62" customFormat="1" ht="30" customHeight="1">
      <c r="A5" s="348" t="s">
        <v>282</v>
      </c>
      <c r="B5" s="348">
        <v>371001</v>
      </c>
      <c r="C5" s="349" t="s">
        <v>283</v>
      </c>
      <c r="D5" s="350">
        <v>641</v>
      </c>
      <c r="E5" s="351">
        <v>4623.2691579235925</v>
      </c>
      <c r="F5" s="352">
        <v>2963515.5302290227</v>
      </c>
      <c r="G5" s="353">
        <v>744.76</v>
      </c>
      <c r="H5" s="352">
        <v>477391.16</v>
      </c>
      <c r="I5" s="354">
        <v>3440907</v>
      </c>
      <c r="J5" s="355">
        <v>322082</v>
      </c>
      <c r="K5" s="355">
        <v>-85888</v>
      </c>
      <c r="L5" s="356">
        <v>236194</v>
      </c>
      <c r="M5" s="354">
        <v>3677101</v>
      </c>
      <c r="N5" s="355">
        <v>-64349</v>
      </c>
      <c r="O5" s="355">
        <v>-9193</v>
      </c>
      <c r="P5" s="355">
        <v>-73542</v>
      </c>
      <c r="Q5" s="354">
        <v>3603559</v>
      </c>
      <c r="R5" s="355">
        <v>-2331</v>
      </c>
      <c r="S5" s="354">
        <v>3601228</v>
      </c>
      <c r="T5" s="355">
        <v>0</v>
      </c>
      <c r="U5" s="355">
        <v>0</v>
      </c>
      <c r="V5" s="354">
        <v>3601228</v>
      </c>
      <c r="W5" s="357">
        <v>3264322</v>
      </c>
      <c r="X5" s="357">
        <v>336906</v>
      </c>
      <c r="Y5" s="354">
        <v>336906</v>
      </c>
      <c r="Z5" s="354">
        <v>314575.52375946438</v>
      </c>
      <c r="AA5" s="354">
        <v>22330.476240535616</v>
      </c>
      <c r="AB5" s="354">
        <v>336906</v>
      </c>
      <c r="AC5" s="355">
        <v>0</v>
      </c>
      <c r="AD5" s="355">
        <v>0</v>
      </c>
      <c r="AE5" s="355">
        <v>0</v>
      </c>
      <c r="AF5" s="354">
        <v>3601228</v>
      </c>
      <c r="AG5" s="355">
        <v>4307</v>
      </c>
      <c r="AH5" s="358">
        <v>2760787</v>
      </c>
      <c r="AI5" s="359">
        <v>60</v>
      </c>
      <c r="AJ5" s="352">
        <v>258420</v>
      </c>
      <c r="AK5" s="359">
        <v>-32</v>
      </c>
      <c r="AL5" s="352">
        <v>-68912</v>
      </c>
      <c r="AM5" s="356">
        <v>189508</v>
      </c>
      <c r="AN5" s="358">
        <v>2950295</v>
      </c>
      <c r="AO5" s="352">
        <v>-51630</v>
      </c>
      <c r="AP5" s="352">
        <v>-7376</v>
      </c>
      <c r="AQ5" s="352">
        <v>-59006</v>
      </c>
      <c r="AR5" s="358">
        <v>2891289</v>
      </c>
      <c r="AS5" s="352">
        <v>-2092.5</v>
      </c>
      <c r="AT5" s="358">
        <v>2889197</v>
      </c>
      <c r="AU5" s="357">
        <v>2620593</v>
      </c>
      <c r="AV5" s="357">
        <v>268604</v>
      </c>
      <c r="AW5" s="358">
        <v>268604</v>
      </c>
    </row>
    <row r="6" spans="1:49" s="194" customFormat="1" ht="30" customHeight="1">
      <c r="A6" s="360"/>
      <c r="B6" s="360"/>
      <c r="C6" s="361" t="s">
        <v>284</v>
      </c>
      <c r="D6" s="362">
        <v>641</v>
      </c>
      <c r="E6" s="363"/>
      <c r="F6" s="364">
        <v>2963515.5302290227</v>
      </c>
      <c r="G6" s="365"/>
      <c r="H6" s="364">
        <v>477391.16</v>
      </c>
      <c r="I6" s="366">
        <v>3440907</v>
      </c>
      <c r="J6" s="365">
        <v>322082</v>
      </c>
      <c r="K6" s="365">
        <v>-85888</v>
      </c>
      <c r="L6" s="367">
        <v>236194</v>
      </c>
      <c r="M6" s="366">
        <v>3677101</v>
      </c>
      <c r="N6" s="365">
        <v>-64349</v>
      </c>
      <c r="O6" s="365">
        <v>-9193</v>
      </c>
      <c r="P6" s="365">
        <v>-73542</v>
      </c>
      <c r="Q6" s="366">
        <v>3603559</v>
      </c>
      <c r="R6" s="364">
        <v>-2331</v>
      </c>
      <c r="S6" s="366">
        <v>3601228</v>
      </c>
      <c r="T6" s="364">
        <v>0</v>
      </c>
      <c r="U6" s="364">
        <v>0</v>
      </c>
      <c r="V6" s="366">
        <v>3601228</v>
      </c>
      <c r="W6" s="368">
        <v>3264322</v>
      </c>
      <c r="X6" s="368">
        <v>336906</v>
      </c>
      <c r="Y6" s="366">
        <v>336906</v>
      </c>
      <c r="Z6" s="366">
        <v>314575.52375946438</v>
      </c>
      <c r="AA6" s="366">
        <v>22330.476240535616</v>
      </c>
      <c r="AB6" s="366">
        <v>336906</v>
      </c>
      <c r="AC6" s="364">
        <v>0</v>
      </c>
      <c r="AD6" s="364">
        <v>0</v>
      </c>
      <c r="AE6" s="364">
        <v>0</v>
      </c>
      <c r="AF6" s="366">
        <v>3601228</v>
      </c>
      <c r="AG6" s="364"/>
      <c r="AH6" s="369">
        <v>2760787</v>
      </c>
      <c r="AI6" s="370">
        <v>60</v>
      </c>
      <c r="AJ6" s="364">
        <v>258420</v>
      </c>
      <c r="AK6" s="370">
        <v>-32</v>
      </c>
      <c r="AL6" s="364">
        <v>-68912</v>
      </c>
      <c r="AM6" s="367">
        <v>189508</v>
      </c>
      <c r="AN6" s="369">
        <v>2950295</v>
      </c>
      <c r="AO6" s="364">
        <v>-51630</v>
      </c>
      <c r="AP6" s="364">
        <v>-7376</v>
      </c>
      <c r="AQ6" s="364">
        <v>-59006</v>
      </c>
      <c r="AR6" s="369">
        <v>2891289</v>
      </c>
      <c r="AS6" s="364">
        <v>-2092.5</v>
      </c>
      <c r="AT6" s="369">
        <v>2889197</v>
      </c>
      <c r="AU6" s="368">
        <v>2620593</v>
      </c>
      <c r="AV6" s="368">
        <v>268604</v>
      </c>
      <c r="AW6" s="369">
        <v>268604</v>
      </c>
    </row>
    <row r="7" spans="1:49" s="62" customFormat="1" ht="15" customHeight="1">
      <c r="A7" s="371"/>
      <c r="B7" s="371"/>
      <c r="C7" s="372"/>
      <c r="D7" s="373"/>
      <c r="E7" s="374"/>
      <c r="F7" s="374"/>
      <c r="G7" s="374"/>
      <c r="H7" s="374"/>
      <c r="I7" s="374"/>
      <c r="J7" s="374"/>
      <c r="K7" s="374"/>
      <c r="L7" s="374"/>
      <c r="M7" s="374"/>
      <c r="N7" s="374"/>
      <c r="O7" s="374"/>
      <c r="P7" s="374"/>
      <c r="Q7" s="374"/>
      <c r="R7" s="374"/>
      <c r="S7" s="375"/>
      <c r="T7" s="376"/>
      <c r="U7" s="374"/>
      <c r="V7" s="374"/>
      <c r="W7" s="374"/>
      <c r="X7" s="374"/>
      <c r="Y7" s="374"/>
      <c r="Z7" s="374"/>
      <c r="AA7" s="374"/>
      <c r="AB7" s="374"/>
      <c r="AC7" s="374"/>
      <c r="AD7" s="374"/>
      <c r="AE7" s="374"/>
      <c r="AF7" s="375"/>
      <c r="AG7" s="376"/>
      <c r="AH7" s="374"/>
      <c r="AI7" s="377"/>
      <c r="AJ7" s="374"/>
      <c r="AK7" s="377"/>
      <c r="AL7" s="374"/>
      <c r="AM7" s="374"/>
      <c r="AN7" s="374"/>
      <c r="AO7" s="374"/>
      <c r="AP7" s="374"/>
      <c r="AQ7" s="374"/>
      <c r="AR7" s="374"/>
      <c r="AS7" s="374"/>
      <c r="AT7" s="374"/>
      <c r="AU7" s="374"/>
      <c r="AV7" s="374"/>
      <c r="AW7" s="375"/>
    </row>
    <row r="8" spans="1:49" s="62" customFormat="1" ht="29.45" customHeight="1">
      <c r="A8" s="378" t="s">
        <v>285</v>
      </c>
      <c r="B8" s="378" t="s">
        <v>286</v>
      </c>
      <c r="C8" s="349" t="s">
        <v>287</v>
      </c>
      <c r="D8" s="350">
        <v>209</v>
      </c>
      <c r="E8" s="351">
        <v>3421.9112737920937</v>
      </c>
      <c r="F8" s="352">
        <v>715179.45622254757</v>
      </c>
      <c r="G8" s="357">
        <v>801.47762416806802</v>
      </c>
      <c r="H8" s="352">
        <v>167508.82345112623</v>
      </c>
      <c r="I8" s="354">
        <v>882688</v>
      </c>
      <c r="J8" s="355">
        <v>-228063</v>
      </c>
      <c r="K8" s="355">
        <v>-12670</v>
      </c>
      <c r="L8" s="356">
        <v>-240733</v>
      </c>
      <c r="M8" s="354">
        <v>641955</v>
      </c>
      <c r="N8" s="355">
        <v>-11234</v>
      </c>
      <c r="O8" s="355">
        <v>-1605</v>
      </c>
      <c r="P8" s="355">
        <v>-12839</v>
      </c>
      <c r="Q8" s="354">
        <v>629116</v>
      </c>
      <c r="R8" s="355">
        <v>0</v>
      </c>
      <c r="S8" s="354">
        <v>629116</v>
      </c>
      <c r="T8" s="355">
        <v>0</v>
      </c>
      <c r="U8" s="355">
        <v>0</v>
      </c>
      <c r="V8" s="354">
        <v>629116</v>
      </c>
      <c r="W8" s="357">
        <v>597755</v>
      </c>
      <c r="X8" s="357">
        <v>31361</v>
      </c>
      <c r="Y8" s="354">
        <v>31361</v>
      </c>
      <c r="Z8" s="354">
        <v>29282.360660304545</v>
      </c>
      <c r="AA8" s="354">
        <v>2078.6393396954554</v>
      </c>
      <c r="AB8" s="354">
        <v>31361</v>
      </c>
      <c r="AC8" s="355">
        <v>0</v>
      </c>
      <c r="AD8" s="355">
        <v>0</v>
      </c>
      <c r="AE8" s="355">
        <v>0</v>
      </c>
      <c r="AF8" s="354">
        <v>629116</v>
      </c>
      <c r="AG8" s="355">
        <v>6379</v>
      </c>
      <c r="AH8" s="358">
        <v>1333211</v>
      </c>
      <c r="AI8" s="359">
        <v>-54</v>
      </c>
      <c r="AJ8" s="352">
        <v>-344466</v>
      </c>
      <c r="AK8" s="359">
        <v>-6</v>
      </c>
      <c r="AL8" s="352">
        <v>-19137</v>
      </c>
      <c r="AM8" s="356">
        <v>-363603</v>
      </c>
      <c r="AN8" s="358">
        <v>969608</v>
      </c>
      <c r="AO8" s="352">
        <v>-16968</v>
      </c>
      <c r="AP8" s="352">
        <v>-2424</v>
      </c>
      <c r="AQ8" s="352">
        <v>-19392</v>
      </c>
      <c r="AR8" s="358">
        <v>950216</v>
      </c>
      <c r="AS8" s="355">
        <v>0</v>
      </c>
      <c r="AT8" s="358">
        <v>950216</v>
      </c>
      <c r="AU8" s="357">
        <v>901249</v>
      </c>
      <c r="AV8" s="357">
        <v>48967</v>
      </c>
      <c r="AW8" s="358">
        <v>48967</v>
      </c>
    </row>
    <row r="9" spans="1:49" s="62" customFormat="1" ht="29.45" customHeight="1">
      <c r="A9" s="378" t="s">
        <v>288</v>
      </c>
      <c r="B9" s="378" t="s">
        <v>289</v>
      </c>
      <c r="C9" s="349" t="s">
        <v>290</v>
      </c>
      <c r="D9" s="350">
        <v>396</v>
      </c>
      <c r="E9" s="351">
        <v>3421.9112737920937</v>
      </c>
      <c r="F9" s="352">
        <v>1355076.8644216692</v>
      </c>
      <c r="G9" s="357">
        <v>801.47762416806802</v>
      </c>
      <c r="H9" s="352">
        <v>317385.13917055493</v>
      </c>
      <c r="I9" s="354">
        <v>1672462</v>
      </c>
      <c r="J9" s="355">
        <v>59127</v>
      </c>
      <c r="K9" s="355">
        <v>0</v>
      </c>
      <c r="L9" s="356">
        <v>59127</v>
      </c>
      <c r="M9" s="354">
        <v>1731589</v>
      </c>
      <c r="N9" s="355">
        <v>-30303</v>
      </c>
      <c r="O9" s="355">
        <v>-4329</v>
      </c>
      <c r="P9" s="355">
        <v>-34632</v>
      </c>
      <c r="Q9" s="354">
        <v>1696957</v>
      </c>
      <c r="R9" s="355">
        <v>-52283</v>
      </c>
      <c r="S9" s="354">
        <v>1644674</v>
      </c>
      <c r="T9" s="355">
        <v>0</v>
      </c>
      <c r="U9" s="355">
        <v>4387.5</v>
      </c>
      <c r="V9" s="354">
        <v>1649062</v>
      </c>
      <c r="W9" s="357">
        <v>1503460</v>
      </c>
      <c r="X9" s="357">
        <v>145602</v>
      </c>
      <c r="Y9" s="354">
        <v>145602</v>
      </c>
      <c r="Z9" s="354">
        <v>135951.34966556111</v>
      </c>
      <c r="AA9" s="354">
        <v>9650.6503344388912</v>
      </c>
      <c r="AB9" s="354">
        <v>145602</v>
      </c>
      <c r="AC9" s="355">
        <v>0</v>
      </c>
      <c r="AD9" s="355">
        <v>10000</v>
      </c>
      <c r="AE9" s="355">
        <v>0</v>
      </c>
      <c r="AF9" s="354">
        <v>1659062</v>
      </c>
      <c r="AG9" s="355">
        <v>6379</v>
      </c>
      <c r="AH9" s="358">
        <v>2526084</v>
      </c>
      <c r="AI9" s="359">
        <v>14</v>
      </c>
      <c r="AJ9" s="352">
        <v>89306</v>
      </c>
      <c r="AK9" s="359">
        <v>0</v>
      </c>
      <c r="AL9" s="352">
        <v>0</v>
      </c>
      <c r="AM9" s="356">
        <v>89306</v>
      </c>
      <c r="AN9" s="358">
        <v>2615390</v>
      </c>
      <c r="AO9" s="352">
        <v>-45769</v>
      </c>
      <c r="AP9" s="352">
        <v>-6538</v>
      </c>
      <c r="AQ9" s="352">
        <v>-52307</v>
      </c>
      <c r="AR9" s="358">
        <v>2563083</v>
      </c>
      <c r="AS9" s="355">
        <v>-79541</v>
      </c>
      <c r="AT9" s="358">
        <v>2483542</v>
      </c>
      <c r="AU9" s="357">
        <v>2259729</v>
      </c>
      <c r="AV9" s="357">
        <v>223813</v>
      </c>
      <c r="AW9" s="358">
        <v>223813</v>
      </c>
    </row>
    <row r="10" spans="1:49" s="62" customFormat="1" ht="29.45" customHeight="1">
      <c r="A10" s="378" t="s">
        <v>291</v>
      </c>
      <c r="B10" s="378" t="s">
        <v>292</v>
      </c>
      <c r="C10" s="349" t="s">
        <v>293</v>
      </c>
      <c r="D10" s="350">
        <v>510</v>
      </c>
      <c r="E10" s="351">
        <v>3421.9112737920937</v>
      </c>
      <c r="F10" s="352">
        <v>1745174.7496339679</v>
      </c>
      <c r="G10" s="357">
        <v>801.47762416806802</v>
      </c>
      <c r="H10" s="352">
        <v>408753.58832571469</v>
      </c>
      <c r="I10" s="354">
        <v>2153928</v>
      </c>
      <c r="J10" s="355">
        <v>-287190</v>
      </c>
      <c r="K10" s="355">
        <v>-27452</v>
      </c>
      <c r="L10" s="356">
        <v>-314642</v>
      </c>
      <c r="M10" s="354">
        <v>1839286</v>
      </c>
      <c r="N10" s="355">
        <v>-32188</v>
      </c>
      <c r="O10" s="355">
        <v>-4598</v>
      </c>
      <c r="P10" s="355">
        <v>-36786</v>
      </c>
      <c r="Q10" s="354">
        <v>1802500</v>
      </c>
      <c r="R10" s="355">
        <v>0</v>
      </c>
      <c r="S10" s="354">
        <v>1802500</v>
      </c>
      <c r="T10" s="355">
        <v>0</v>
      </c>
      <c r="U10" s="355">
        <v>0</v>
      </c>
      <c r="V10" s="354">
        <v>1802500</v>
      </c>
      <c r="W10" s="357">
        <v>1703683</v>
      </c>
      <c r="X10" s="357">
        <v>98817</v>
      </c>
      <c r="Y10" s="354">
        <v>98817</v>
      </c>
      <c r="Z10" s="354">
        <v>92267.307591253921</v>
      </c>
      <c r="AA10" s="354">
        <v>6549.6924087460793</v>
      </c>
      <c r="AB10" s="354">
        <v>98817</v>
      </c>
      <c r="AC10" s="355">
        <v>0</v>
      </c>
      <c r="AD10" s="355">
        <v>0</v>
      </c>
      <c r="AE10" s="355">
        <v>0</v>
      </c>
      <c r="AF10" s="354">
        <v>1802500</v>
      </c>
      <c r="AG10" s="355">
        <v>6379</v>
      </c>
      <c r="AH10" s="358">
        <v>3253290</v>
      </c>
      <c r="AI10" s="359">
        <v>-68</v>
      </c>
      <c r="AJ10" s="352">
        <v>-433772</v>
      </c>
      <c r="AK10" s="359">
        <v>-13</v>
      </c>
      <c r="AL10" s="352">
        <v>-41463.5</v>
      </c>
      <c r="AM10" s="356">
        <v>-475235.5</v>
      </c>
      <c r="AN10" s="358">
        <v>2778054.5</v>
      </c>
      <c r="AO10" s="352">
        <v>-48616</v>
      </c>
      <c r="AP10" s="352">
        <v>-6945</v>
      </c>
      <c r="AQ10" s="352">
        <v>-55561</v>
      </c>
      <c r="AR10" s="358">
        <v>2722493.5</v>
      </c>
      <c r="AS10" s="355">
        <v>0</v>
      </c>
      <c r="AT10" s="358">
        <v>2722494</v>
      </c>
      <c r="AU10" s="357">
        <v>2570326</v>
      </c>
      <c r="AV10" s="357">
        <v>152168</v>
      </c>
      <c r="AW10" s="358">
        <v>152168</v>
      </c>
    </row>
    <row r="11" spans="1:49" s="62" customFormat="1" ht="29.45" customHeight="1">
      <c r="A11" s="378" t="s">
        <v>294</v>
      </c>
      <c r="B11" s="378" t="s">
        <v>295</v>
      </c>
      <c r="C11" s="349" t="s">
        <v>296</v>
      </c>
      <c r="D11" s="350">
        <v>418</v>
      </c>
      <c r="E11" s="351">
        <v>3421.9112737920937</v>
      </c>
      <c r="F11" s="352">
        <v>1430358.9124450951</v>
      </c>
      <c r="G11" s="352">
        <v>801.47762416806802</v>
      </c>
      <c r="H11" s="352">
        <v>335017.64690225245</v>
      </c>
      <c r="I11" s="354">
        <v>1765377</v>
      </c>
      <c r="J11" s="355">
        <v>-249180</v>
      </c>
      <c r="K11" s="355">
        <v>-42234</v>
      </c>
      <c r="L11" s="356">
        <v>-291414</v>
      </c>
      <c r="M11" s="354">
        <v>1473963</v>
      </c>
      <c r="N11" s="355">
        <v>-25794</v>
      </c>
      <c r="O11" s="355">
        <v>-3685</v>
      </c>
      <c r="P11" s="355">
        <v>-29479</v>
      </c>
      <c r="Q11" s="354">
        <v>1444484</v>
      </c>
      <c r="R11" s="355">
        <v>0</v>
      </c>
      <c r="S11" s="354">
        <v>1444484</v>
      </c>
      <c r="T11" s="355">
        <v>0</v>
      </c>
      <c r="U11" s="355">
        <v>0</v>
      </c>
      <c r="V11" s="354">
        <v>1444484</v>
      </c>
      <c r="W11" s="357">
        <v>1371709</v>
      </c>
      <c r="X11" s="357">
        <v>72775</v>
      </c>
      <c r="Y11" s="354">
        <v>72775</v>
      </c>
      <c r="Z11" s="354">
        <v>67951.398139525627</v>
      </c>
      <c r="AA11" s="354">
        <v>4823.6018604743731</v>
      </c>
      <c r="AB11" s="354">
        <v>72775</v>
      </c>
      <c r="AC11" s="355">
        <v>0</v>
      </c>
      <c r="AD11" s="355">
        <v>0</v>
      </c>
      <c r="AE11" s="355">
        <v>0</v>
      </c>
      <c r="AF11" s="354">
        <v>1444484</v>
      </c>
      <c r="AG11" s="355">
        <v>6379</v>
      </c>
      <c r="AH11" s="358">
        <v>2666422</v>
      </c>
      <c r="AI11" s="359">
        <v>-59</v>
      </c>
      <c r="AJ11" s="352">
        <v>-376361</v>
      </c>
      <c r="AK11" s="359">
        <v>-20</v>
      </c>
      <c r="AL11" s="352">
        <v>-63790</v>
      </c>
      <c r="AM11" s="356">
        <v>-440151</v>
      </c>
      <c r="AN11" s="358">
        <v>2226271</v>
      </c>
      <c r="AO11" s="352">
        <v>-38960</v>
      </c>
      <c r="AP11" s="352">
        <v>-5566</v>
      </c>
      <c r="AQ11" s="352">
        <v>-44526</v>
      </c>
      <c r="AR11" s="358">
        <v>2181745</v>
      </c>
      <c r="AS11" s="355">
        <v>0</v>
      </c>
      <c r="AT11" s="358">
        <v>2181745</v>
      </c>
      <c r="AU11" s="357">
        <v>2069434</v>
      </c>
      <c r="AV11" s="357">
        <v>112311</v>
      </c>
      <c r="AW11" s="358">
        <v>112311</v>
      </c>
    </row>
    <row r="12" spans="1:49" s="62" customFormat="1" ht="29.45" customHeight="1">
      <c r="A12" s="378" t="s">
        <v>297</v>
      </c>
      <c r="B12" s="378" t="s">
        <v>298</v>
      </c>
      <c r="C12" s="349" t="s">
        <v>299</v>
      </c>
      <c r="D12" s="350">
        <v>173</v>
      </c>
      <c r="E12" s="351">
        <v>3421.9112737920937</v>
      </c>
      <c r="F12" s="352">
        <v>591990.65036603215</v>
      </c>
      <c r="G12" s="357">
        <v>801.47762416806802</v>
      </c>
      <c r="H12" s="352">
        <v>138655.62898107577</v>
      </c>
      <c r="I12" s="354">
        <v>730646</v>
      </c>
      <c r="J12" s="355">
        <v>333648</v>
      </c>
      <c r="K12" s="355">
        <v>-8447</v>
      </c>
      <c r="L12" s="356">
        <v>325201</v>
      </c>
      <c r="M12" s="354">
        <v>1055847</v>
      </c>
      <c r="N12" s="355">
        <v>-18477</v>
      </c>
      <c r="O12" s="355">
        <v>-2640</v>
      </c>
      <c r="P12" s="355">
        <v>-21117</v>
      </c>
      <c r="Q12" s="354">
        <v>1034730</v>
      </c>
      <c r="R12" s="355">
        <v>-2083</v>
      </c>
      <c r="S12" s="354">
        <v>1032647</v>
      </c>
      <c r="T12" s="355">
        <v>0</v>
      </c>
      <c r="U12" s="355">
        <v>0</v>
      </c>
      <c r="V12" s="354">
        <v>1032647</v>
      </c>
      <c r="W12" s="357">
        <v>942203</v>
      </c>
      <c r="X12" s="357">
        <v>90444</v>
      </c>
      <c r="Y12" s="354">
        <v>90444</v>
      </c>
      <c r="Z12" s="354">
        <v>84449.278644194506</v>
      </c>
      <c r="AA12" s="354">
        <v>5994.7213558054937</v>
      </c>
      <c r="AB12" s="354">
        <v>90444</v>
      </c>
      <c r="AC12" s="355">
        <v>0</v>
      </c>
      <c r="AD12" s="355">
        <v>0</v>
      </c>
      <c r="AE12" s="355">
        <v>0</v>
      </c>
      <c r="AF12" s="354">
        <v>1032647</v>
      </c>
      <c r="AG12" s="355">
        <v>6379</v>
      </c>
      <c r="AH12" s="358">
        <v>1103567</v>
      </c>
      <c r="AI12" s="359">
        <v>79</v>
      </c>
      <c r="AJ12" s="352">
        <v>503941</v>
      </c>
      <c r="AK12" s="359">
        <v>-4</v>
      </c>
      <c r="AL12" s="352">
        <v>-12758</v>
      </c>
      <c r="AM12" s="356">
        <v>491183</v>
      </c>
      <c r="AN12" s="358">
        <v>1594750</v>
      </c>
      <c r="AO12" s="352">
        <v>-27908</v>
      </c>
      <c r="AP12" s="352">
        <v>-3987</v>
      </c>
      <c r="AQ12" s="352">
        <v>-31895</v>
      </c>
      <c r="AR12" s="358">
        <v>1562855</v>
      </c>
      <c r="AS12" s="352">
        <v>-3033.5</v>
      </c>
      <c r="AT12" s="358">
        <v>1559822</v>
      </c>
      <c r="AU12" s="357">
        <v>1421815</v>
      </c>
      <c r="AV12" s="357">
        <v>138007</v>
      </c>
      <c r="AW12" s="358">
        <v>138007</v>
      </c>
    </row>
    <row r="13" spans="1:49" s="62" customFormat="1" ht="29.45" customHeight="1">
      <c r="A13" s="378" t="s">
        <v>300</v>
      </c>
      <c r="B13" s="378" t="s">
        <v>300</v>
      </c>
      <c r="C13" s="349" t="s">
        <v>301</v>
      </c>
      <c r="D13" s="350">
        <v>131</v>
      </c>
      <c r="E13" s="351">
        <v>3421.9112737920937</v>
      </c>
      <c r="F13" s="352">
        <v>448270.37686676427</v>
      </c>
      <c r="G13" s="357">
        <v>801.47762416806802</v>
      </c>
      <c r="H13" s="352">
        <v>104993.56876601691</v>
      </c>
      <c r="I13" s="354">
        <v>553264</v>
      </c>
      <c r="J13" s="355">
        <v>612391</v>
      </c>
      <c r="K13" s="355">
        <v>-25340</v>
      </c>
      <c r="L13" s="356">
        <v>587051</v>
      </c>
      <c r="M13" s="354">
        <v>1140315</v>
      </c>
      <c r="N13" s="355">
        <v>-19956</v>
      </c>
      <c r="O13" s="355">
        <v>-2851</v>
      </c>
      <c r="P13" s="355">
        <v>-22807</v>
      </c>
      <c r="Q13" s="354">
        <v>1117508</v>
      </c>
      <c r="R13" s="355">
        <v>0</v>
      </c>
      <c r="S13" s="354">
        <v>1117508</v>
      </c>
      <c r="T13" s="355">
        <v>0</v>
      </c>
      <c r="U13" s="355">
        <v>0</v>
      </c>
      <c r="V13" s="354">
        <v>1117508</v>
      </c>
      <c r="W13" s="357">
        <v>1003825</v>
      </c>
      <c r="X13" s="357">
        <v>113683</v>
      </c>
      <c r="Y13" s="354">
        <v>113683</v>
      </c>
      <c r="Z13" s="354">
        <v>106147.97381924688</v>
      </c>
      <c r="AA13" s="354">
        <v>7535.0261807531206</v>
      </c>
      <c r="AB13" s="354">
        <v>113683</v>
      </c>
      <c r="AC13" s="355">
        <v>0</v>
      </c>
      <c r="AD13" s="355">
        <v>0</v>
      </c>
      <c r="AE13" s="355">
        <v>0</v>
      </c>
      <c r="AF13" s="354">
        <v>1117508</v>
      </c>
      <c r="AG13" s="355">
        <v>6379</v>
      </c>
      <c r="AH13" s="358">
        <v>835649</v>
      </c>
      <c r="AI13" s="359">
        <v>145</v>
      </c>
      <c r="AJ13" s="352">
        <v>924955</v>
      </c>
      <c r="AK13" s="359">
        <v>-12</v>
      </c>
      <c r="AL13" s="352">
        <v>-38274</v>
      </c>
      <c r="AM13" s="356">
        <v>886681</v>
      </c>
      <c r="AN13" s="358">
        <v>1722330</v>
      </c>
      <c r="AO13" s="352">
        <v>-30141</v>
      </c>
      <c r="AP13" s="352">
        <v>-4306</v>
      </c>
      <c r="AQ13" s="352">
        <v>-34447</v>
      </c>
      <c r="AR13" s="358">
        <v>1687883</v>
      </c>
      <c r="AS13" s="355">
        <v>0</v>
      </c>
      <c r="AT13" s="358">
        <v>1687883</v>
      </c>
      <c r="AU13" s="357">
        <v>1514805</v>
      </c>
      <c r="AV13" s="357">
        <v>173078</v>
      </c>
      <c r="AW13" s="358">
        <v>173078</v>
      </c>
    </row>
    <row r="14" spans="1:49" s="62" customFormat="1" ht="29.45" customHeight="1">
      <c r="A14" s="378" t="s">
        <v>302</v>
      </c>
      <c r="B14" s="378" t="s">
        <v>302</v>
      </c>
      <c r="C14" s="349" t="s">
        <v>303</v>
      </c>
      <c r="D14" s="350">
        <v>77</v>
      </c>
      <c r="E14" s="351">
        <v>3421.9112737920937</v>
      </c>
      <c r="F14" s="352">
        <v>263487.1680819912</v>
      </c>
      <c r="G14" s="357">
        <v>801.47762416806802</v>
      </c>
      <c r="H14" s="352">
        <v>61713.77706094124</v>
      </c>
      <c r="I14" s="354">
        <v>325201</v>
      </c>
      <c r="J14" s="355">
        <v>282967</v>
      </c>
      <c r="K14" s="355">
        <v>-6335</v>
      </c>
      <c r="L14" s="356">
        <v>276632</v>
      </c>
      <c r="M14" s="354">
        <v>601833</v>
      </c>
      <c r="N14" s="355">
        <v>-10532</v>
      </c>
      <c r="O14" s="355">
        <v>-1505</v>
      </c>
      <c r="P14" s="355">
        <v>-12037</v>
      </c>
      <c r="Q14" s="354">
        <v>589796</v>
      </c>
      <c r="R14" s="355">
        <v>0</v>
      </c>
      <c r="S14" s="354">
        <v>589796</v>
      </c>
      <c r="T14" s="355">
        <v>0</v>
      </c>
      <c r="U14" s="355">
        <v>0</v>
      </c>
      <c r="V14" s="354">
        <v>589796</v>
      </c>
      <c r="W14" s="357">
        <v>536289</v>
      </c>
      <c r="X14" s="357">
        <v>53507</v>
      </c>
      <c r="Y14" s="354">
        <v>53507</v>
      </c>
      <c r="Z14" s="354">
        <v>49960.500999678428</v>
      </c>
      <c r="AA14" s="354">
        <v>3546.4990003215717</v>
      </c>
      <c r="AB14" s="354">
        <v>53507</v>
      </c>
      <c r="AC14" s="355">
        <v>0</v>
      </c>
      <c r="AD14" s="355">
        <v>0</v>
      </c>
      <c r="AE14" s="355">
        <v>0</v>
      </c>
      <c r="AF14" s="354">
        <v>589796</v>
      </c>
      <c r="AG14" s="355">
        <v>6379</v>
      </c>
      <c r="AH14" s="358">
        <v>491183</v>
      </c>
      <c r="AI14" s="359">
        <v>67</v>
      </c>
      <c r="AJ14" s="352">
        <v>427393</v>
      </c>
      <c r="AK14" s="359">
        <v>-3</v>
      </c>
      <c r="AL14" s="352">
        <v>-9568.5</v>
      </c>
      <c r="AM14" s="356">
        <v>417824.5</v>
      </c>
      <c r="AN14" s="358">
        <v>909007.5</v>
      </c>
      <c r="AO14" s="352">
        <v>-15908</v>
      </c>
      <c r="AP14" s="352">
        <v>-2273</v>
      </c>
      <c r="AQ14" s="352">
        <v>-18181</v>
      </c>
      <c r="AR14" s="358">
        <v>890826.5</v>
      </c>
      <c r="AS14" s="355">
        <v>0</v>
      </c>
      <c r="AT14" s="358">
        <v>890827</v>
      </c>
      <c r="AU14" s="357">
        <v>809229</v>
      </c>
      <c r="AV14" s="357">
        <v>81598</v>
      </c>
      <c r="AW14" s="358">
        <v>81598</v>
      </c>
    </row>
    <row r="15" spans="1:49" s="62" customFormat="1" ht="29.45" customHeight="1">
      <c r="A15" s="378" t="s">
        <v>304</v>
      </c>
      <c r="B15" s="378" t="s">
        <v>304</v>
      </c>
      <c r="C15" s="349" t="s">
        <v>305</v>
      </c>
      <c r="D15" s="350">
        <v>100</v>
      </c>
      <c r="E15" s="351">
        <v>3421.9112737920937</v>
      </c>
      <c r="F15" s="352">
        <v>342191.12737920939</v>
      </c>
      <c r="G15" s="357">
        <v>801.47762416806802</v>
      </c>
      <c r="H15" s="352">
        <v>80147.7624168068</v>
      </c>
      <c r="I15" s="354">
        <v>422339</v>
      </c>
      <c r="J15" s="355">
        <v>282967</v>
      </c>
      <c r="K15" s="355">
        <v>12670</v>
      </c>
      <c r="L15" s="356">
        <v>295637</v>
      </c>
      <c r="M15" s="354">
        <v>717976</v>
      </c>
      <c r="N15" s="355">
        <v>-12565</v>
      </c>
      <c r="O15" s="355">
        <v>-1795</v>
      </c>
      <c r="P15" s="355">
        <v>-14360</v>
      </c>
      <c r="Q15" s="354">
        <v>703616</v>
      </c>
      <c r="R15" s="355">
        <v>0</v>
      </c>
      <c r="S15" s="354">
        <v>703616</v>
      </c>
      <c r="T15" s="355">
        <v>0</v>
      </c>
      <c r="U15" s="355">
        <v>0</v>
      </c>
      <c r="V15" s="354">
        <v>703616</v>
      </c>
      <c r="W15" s="357">
        <v>634565</v>
      </c>
      <c r="X15" s="357">
        <v>69051</v>
      </c>
      <c r="Y15" s="354">
        <v>69051</v>
      </c>
      <c r="Z15" s="354">
        <v>64474.228690242307</v>
      </c>
      <c r="AA15" s="354">
        <v>4576.7713097576925</v>
      </c>
      <c r="AB15" s="354">
        <v>69051</v>
      </c>
      <c r="AC15" s="355">
        <v>0</v>
      </c>
      <c r="AD15" s="355">
        <v>0</v>
      </c>
      <c r="AE15" s="355">
        <v>0</v>
      </c>
      <c r="AF15" s="354">
        <v>703616</v>
      </c>
      <c r="AG15" s="355">
        <v>6379</v>
      </c>
      <c r="AH15" s="358">
        <v>637900</v>
      </c>
      <c r="AI15" s="359">
        <v>67</v>
      </c>
      <c r="AJ15" s="352">
        <v>427393</v>
      </c>
      <c r="AK15" s="359">
        <v>6</v>
      </c>
      <c r="AL15" s="352">
        <v>19137</v>
      </c>
      <c r="AM15" s="356">
        <v>446530</v>
      </c>
      <c r="AN15" s="358">
        <v>1084430</v>
      </c>
      <c r="AO15" s="352">
        <v>-18978</v>
      </c>
      <c r="AP15" s="352">
        <v>-2711</v>
      </c>
      <c r="AQ15" s="352">
        <v>-21689</v>
      </c>
      <c r="AR15" s="358">
        <v>1062741</v>
      </c>
      <c r="AS15" s="355">
        <v>0</v>
      </c>
      <c r="AT15" s="358">
        <v>1062741</v>
      </c>
      <c r="AU15" s="357">
        <v>957562</v>
      </c>
      <c r="AV15" s="357">
        <v>105179</v>
      </c>
      <c r="AW15" s="358">
        <v>105179</v>
      </c>
    </row>
    <row r="16" spans="1:49" s="62" customFormat="1" ht="29.45" customHeight="1">
      <c r="A16" s="348" t="s">
        <v>306</v>
      </c>
      <c r="B16" s="348">
        <v>389002</v>
      </c>
      <c r="C16" s="349" t="s">
        <v>307</v>
      </c>
      <c r="D16" s="350">
        <v>524</v>
      </c>
      <c r="E16" s="351">
        <v>3421.9112737920937</v>
      </c>
      <c r="F16" s="352">
        <v>1793081.5074670571</v>
      </c>
      <c r="G16" s="357">
        <v>801.47762416806802</v>
      </c>
      <c r="H16" s="352">
        <v>419974.27506406762</v>
      </c>
      <c r="I16" s="354">
        <v>2213056</v>
      </c>
      <c r="J16" s="355">
        <v>219616</v>
      </c>
      <c r="K16" s="355">
        <v>-80244</v>
      </c>
      <c r="L16" s="356">
        <v>139372</v>
      </c>
      <c r="M16" s="354">
        <v>2352428</v>
      </c>
      <c r="N16" s="355">
        <v>-41167</v>
      </c>
      <c r="O16" s="355">
        <v>-5881</v>
      </c>
      <c r="P16" s="355">
        <v>-47048</v>
      </c>
      <c r="Q16" s="354">
        <v>2305380</v>
      </c>
      <c r="R16" s="355">
        <v>-2057</v>
      </c>
      <c r="S16" s="354">
        <v>2303323</v>
      </c>
      <c r="T16" s="355">
        <v>0</v>
      </c>
      <c r="U16" s="355">
        <v>0</v>
      </c>
      <c r="V16" s="354">
        <v>2303323</v>
      </c>
      <c r="W16" s="357">
        <v>2090818</v>
      </c>
      <c r="X16" s="357">
        <v>212505</v>
      </c>
      <c r="Y16" s="354">
        <v>212505</v>
      </c>
      <c r="Z16" s="354">
        <v>198419.9500053575</v>
      </c>
      <c r="AA16" s="354">
        <v>14085.049994642497</v>
      </c>
      <c r="AB16" s="354">
        <v>212505</v>
      </c>
      <c r="AC16" s="355">
        <v>0</v>
      </c>
      <c r="AD16" s="355">
        <v>0</v>
      </c>
      <c r="AE16" s="355">
        <v>0</v>
      </c>
      <c r="AF16" s="354">
        <v>2303323</v>
      </c>
      <c r="AG16" s="355">
        <v>6379</v>
      </c>
      <c r="AH16" s="358">
        <v>3342596</v>
      </c>
      <c r="AI16" s="359">
        <v>52</v>
      </c>
      <c r="AJ16" s="352">
        <v>331708</v>
      </c>
      <c r="AK16" s="359">
        <v>-38</v>
      </c>
      <c r="AL16" s="352">
        <v>-121201</v>
      </c>
      <c r="AM16" s="356">
        <v>210507</v>
      </c>
      <c r="AN16" s="358">
        <v>3553103</v>
      </c>
      <c r="AO16" s="352">
        <v>-62179</v>
      </c>
      <c r="AP16" s="352">
        <v>-8883</v>
      </c>
      <c r="AQ16" s="352">
        <v>-71062</v>
      </c>
      <c r="AR16" s="358">
        <v>3482041</v>
      </c>
      <c r="AS16" s="352">
        <v>-2984</v>
      </c>
      <c r="AT16" s="358">
        <v>3479057</v>
      </c>
      <c r="AU16" s="357">
        <v>3151758</v>
      </c>
      <c r="AV16" s="357">
        <v>327299</v>
      </c>
      <c r="AW16" s="358">
        <v>327299</v>
      </c>
    </row>
    <row r="17" spans="1:49" s="194" customFormat="1" ht="29.45" customHeight="1">
      <c r="A17" s="360"/>
      <c r="B17" s="360"/>
      <c r="C17" s="361" t="s">
        <v>308</v>
      </c>
      <c r="D17" s="362">
        <v>2538</v>
      </c>
      <c r="E17" s="363"/>
      <c r="F17" s="364">
        <v>8684810.8128843345</v>
      </c>
      <c r="G17" s="364"/>
      <c r="H17" s="364">
        <v>2034150.2101385568</v>
      </c>
      <c r="I17" s="366">
        <v>10718961</v>
      </c>
      <c r="J17" s="365">
        <v>1026283</v>
      </c>
      <c r="K17" s="365">
        <v>-190052</v>
      </c>
      <c r="L17" s="367">
        <v>836231</v>
      </c>
      <c r="M17" s="366">
        <v>11555192</v>
      </c>
      <c r="N17" s="365">
        <v>-202216</v>
      </c>
      <c r="O17" s="365">
        <v>-28889</v>
      </c>
      <c r="P17" s="365">
        <v>-231105</v>
      </c>
      <c r="Q17" s="366">
        <v>11324087</v>
      </c>
      <c r="R17" s="364">
        <v>-56423</v>
      </c>
      <c r="S17" s="366">
        <v>11267664</v>
      </c>
      <c r="T17" s="364">
        <v>0</v>
      </c>
      <c r="U17" s="364">
        <v>4387.5</v>
      </c>
      <c r="V17" s="366">
        <v>11272052</v>
      </c>
      <c r="W17" s="364">
        <v>10384307</v>
      </c>
      <c r="X17" s="364">
        <v>887745</v>
      </c>
      <c r="Y17" s="366">
        <v>887745</v>
      </c>
      <c r="Z17" s="366">
        <v>828904.34821536473</v>
      </c>
      <c r="AA17" s="366">
        <v>58840.651784635171</v>
      </c>
      <c r="AB17" s="366">
        <v>887745</v>
      </c>
      <c r="AC17" s="364">
        <v>0</v>
      </c>
      <c r="AD17" s="364">
        <v>10000</v>
      </c>
      <c r="AE17" s="364">
        <v>0</v>
      </c>
      <c r="AF17" s="366">
        <v>11282052</v>
      </c>
      <c r="AG17" s="364"/>
      <c r="AH17" s="369">
        <v>16189902</v>
      </c>
      <c r="AI17" s="379">
        <v>243</v>
      </c>
      <c r="AJ17" s="364">
        <v>1550097</v>
      </c>
      <c r="AK17" s="370">
        <v>-90</v>
      </c>
      <c r="AL17" s="364">
        <v>-287055</v>
      </c>
      <c r="AM17" s="367">
        <v>1263042</v>
      </c>
      <c r="AN17" s="369">
        <v>17452944</v>
      </c>
      <c r="AO17" s="364">
        <v>-305427</v>
      </c>
      <c r="AP17" s="364">
        <v>-43633</v>
      </c>
      <c r="AQ17" s="364">
        <v>-349060</v>
      </c>
      <c r="AR17" s="369">
        <v>17103884</v>
      </c>
      <c r="AS17" s="364">
        <v>-85558.5</v>
      </c>
      <c r="AT17" s="369">
        <v>17018327</v>
      </c>
      <c r="AU17" s="368">
        <v>15655907</v>
      </c>
      <c r="AV17" s="368">
        <v>1362420</v>
      </c>
      <c r="AW17" s="369">
        <v>1362420</v>
      </c>
    </row>
    <row r="18" spans="1:49" s="62" customFormat="1" ht="15" customHeight="1">
      <c r="A18" s="371"/>
      <c r="B18" s="371"/>
      <c r="C18" s="372"/>
      <c r="D18" s="373"/>
      <c r="E18" s="374"/>
      <c r="F18" s="374"/>
      <c r="G18" s="374"/>
      <c r="H18" s="374"/>
      <c r="I18" s="374"/>
      <c r="J18" s="374"/>
      <c r="K18" s="374"/>
      <c r="L18" s="374"/>
      <c r="M18" s="374"/>
      <c r="N18" s="374"/>
      <c r="O18" s="374"/>
      <c r="P18" s="374"/>
      <c r="Q18" s="374"/>
      <c r="R18" s="374"/>
      <c r="S18" s="375"/>
      <c r="T18" s="376"/>
      <c r="U18" s="374"/>
      <c r="V18" s="374"/>
      <c r="W18" s="374"/>
      <c r="X18" s="374"/>
      <c r="Y18" s="374"/>
      <c r="Z18" s="374"/>
      <c r="AA18" s="374"/>
      <c r="AB18" s="374"/>
      <c r="AC18" s="374"/>
      <c r="AD18" s="374"/>
      <c r="AE18" s="374"/>
      <c r="AF18" s="375"/>
      <c r="AG18" s="376"/>
      <c r="AH18" s="374"/>
      <c r="AI18" s="377"/>
      <c r="AJ18" s="374"/>
      <c r="AK18" s="377"/>
      <c r="AL18" s="374"/>
      <c r="AM18" s="374"/>
      <c r="AN18" s="374"/>
      <c r="AO18" s="374"/>
      <c r="AP18" s="374"/>
      <c r="AQ18" s="374"/>
      <c r="AR18" s="374"/>
      <c r="AS18" s="374"/>
      <c r="AT18" s="374"/>
      <c r="AU18" s="374"/>
      <c r="AV18" s="374"/>
      <c r="AW18" s="375"/>
    </row>
    <row r="19" spans="1:49" s="194" customFormat="1" ht="30" customHeight="1">
      <c r="A19" s="380"/>
      <c r="B19" s="380"/>
      <c r="C19" s="381" t="s">
        <v>309</v>
      </c>
      <c r="D19" s="382">
        <v>3179</v>
      </c>
      <c r="E19" s="383"/>
      <c r="F19" s="384">
        <v>11648326.343113357</v>
      </c>
      <c r="G19" s="384"/>
      <c r="H19" s="384">
        <v>2511541.3701385567</v>
      </c>
      <c r="I19" s="385">
        <v>14159868</v>
      </c>
      <c r="J19" s="386">
        <v>1348365</v>
      </c>
      <c r="K19" s="386">
        <v>-275940</v>
      </c>
      <c r="L19" s="387">
        <v>1072425</v>
      </c>
      <c r="M19" s="385">
        <v>15232293</v>
      </c>
      <c r="N19" s="386">
        <v>-266565</v>
      </c>
      <c r="O19" s="386">
        <v>-38082</v>
      </c>
      <c r="P19" s="386">
        <v>-304647</v>
      </c>
      <c r="Q19" s="385">
        <v>14927646</v>
      </c>
      <c r="R19" s="388">
        <v>-58754</v>
      </c>
      <c r="S19" s="385">
        <v>14868892</v>
      </c>
      <c r="T19" s="388">
        <v>0</v>
      </c>
      <c r="U19" s="388">
        <v>4387.5</v>
      </c>
      <c r="V19" s="385">
        <v>14873280</v>
      </c>
      <c r="W19" s="384">
        <v>13648629</v>
      </c>
      <c r="X19" s="384">
        <v>1224651</v>
      </c>
      <c r="Y19" s="385">
        <v>1224651</v>
      </c>
      <c r="Z19" s="385">
        <v>1143479.8719748291</v>
      </c>
      <c r="AA19" s="385">
        <v>81171.128025170794</v>
      </c>
      <c r="AB19" s="385">
        <v>1224651</v>
      </c>
      <c r="AC19" s="388">
        <v>0</v>
      </c>
      <c r="AD19" s="388">
        <v>10000</v>
      </c>
      <c r="AE19" s="388">
        <v>0</v>
      </c>
      <c r="AF19" s="385">
        <v>14883280</v>
      </c>
      <c r="AG19" s="384"/>
      <c r="AH19" s="389">
        <v>18950689</v>
      </c>
      <c r="AI19" s="390">
        <v>303</v>
      </c>
      <c r="AJ19" s="384">
        <v>1808517</v>
      </c>
      <c r="AK19" s="391">
        <v>-122</v>
      </c>
      <c r="AL19" s="384">
        <v>-355967</v>
      </c>
      <c r="AM19" s="387">
        <v>1452550</v>
      </c>
      <c r="AN19" s="389">
        <v>20403239</v>
      </c>
      <c r="AO19" s="384">
        <v>-357057</v>
      </c>
      <c r="AP19" s="384">
        <v>-51009</v>
      </c>
      <c r="AQ19" s="384">
        <v>-408066</v>
      </c>
      <c r="AR19" s="389">
        <v>19995173</v>
      </c>
      <c r="AS19" s="384">
        <v>-87651</v>
      </c>
      <c r="AT19" s="389">
        <v>19907524</v>
      </c>
      <c r="AU19" s="384">
        <v>18276500</v>
      </c>
      <c r="AV19" s="384">
        <v>1631024</v>
      </c>
      <c r="AW19" s="389">
        <v>1631024</v>
      </c>
    </row>
    <row r="20" spans="1:49" s="404" customFormat="1" ht="16.149999999999999" customHeight="1">
      <c r="A20" s="392"/>
      <c r="B20" s="392"/>
      <c r="C20" s="393"/>
      <c r="D20" s="394"/>
      <c r="E20" s="395"/>
      <c r="F20" s="396"/>
      <c r="G20" s="396"/>
      <c r="H20" s="396"/>
      <c r="I20" s="397"/>
      <c r="J20" s="398"/>
      <c r="K20" s="398"/>
      <c r="L20" s="399"/>
      <c r="M20" s="397"/>
      <c r="N20" s="398"/>
      <c r="O20" s="398"/>
      <c r="P20" s="398"/>
      <c r="Q20" s="397"/>
      <c r="R20" s="400"/>
      <c r="S20" s="397"/>
      <c r="T20" s="400"/>
      <c r="U20" s="400"/>
      <c r="V20" s="397"/>
      <c r="W20" s="396"/>
      <c r="X20" s="396"/>
      <c r="Y20" s="397"/>
      <c r="Z20" s="397"/>
      <c r="AA20" s="397"/>
      <c r="AB20" s="397"/>
      <c r="AC20" s="400"/>
      <c r="AD20" s="400"/>
      <c r="AE20" s="400"/>
      <c r="AF20" s="397"/>
      <c r="AG20" s="396"/>
      <c r="AH20" s="401"/>
      <c r="AI20" s="402"/>
      <c r="AJ20" s="396"/>
      <c r="AK20" s="403"/>
      <c r="AL20" s="396"/>
      <c r="AM20" s="399"/>
      <c r="AN20" s="401"/>
      <c r="AO20" s="396"/>
      <c r="AP20" s="396"/>
      <c r="AQ20" s="396"/>
      <c r="AR20" s="401"/>
      <c r="AS20" s="396"/>
      <c r="AT20" s="401"/>
      <c r="AU20" s="396"/>
      <c r="AV20" s="396"/>
      <c r="AW20" s="401"/>
    </row>
    <row r="21" spans="1:49" s="404" customFormat="1" ht="16.149999999999999" customHeight="1">
      <c r="A21" s="392"/>
      <c r="B21" s="392"/>
      <c r="C21" s="393"/>
      <c r="D21" s="394"/>
      <c r="E21" s="395"/>
      <c r="F21" s="396"/>
      <c r="G21" s="396"/>
      <c r="H21" s="396"/>
      <c r="I21" s="397"/>
      <c r="J21" s="398"/>
      <c r="K21" s="398"/>
      <c r="L21" s="399"/>
      <c r="M21" s="397"/>
      <c r="N21" s="405"/>
      <c r="O21" s="405"/>
      <c r="P21" s="406"/>
      <c r="Q21" s="397"/>
      <c r="R21" s="400"/>
      <c r="S21" s="397"/>
      <c r="T21" s="400"/>
      <c r="U21" s="400"/>
      <c r="V21" s="397"/>
      <c r="W21" s="396"/>
      <c r="X21" s="396"/>
      <c r="Y21" s="397"/>
      <c r="Z21" s="397"/>
      <c r="AA21" s="397"/>
      <c r="AB21" s="397"/>
      <c r="AC21" s="400"/>
      <c r="AD21" s="400"/>
      <c r="AE21" s="400"/>
      <c r="AF21" s="397"/>
      <c r="AG21" s="396"/>
      <c r="AH21" s="401"/>
      <c r="AI21" s="402"/>
      <c r="AJ21" s="396"/>
      <c r="AK21" s="403"/>
      <c r="AL21" s="396"/>
      <c r="AM21" s="399"/>
      <c r="AN21" s="401"/>
      <c r="AO21" s="405"/>
      <c r="AP21" s="405"/>
      <c r="AQ21" s="406"/>
      <c r="AR21" s="401"/>
      <c r="AS21" s="396"/>
      <c r="AT21" s="401"/>
      <c r="AU21" s="396"/>
      <c r="AV21" s="396"/>
      <c r="AW21" s="401"/>
    </row>
    <row r="22" spans="1:49" s="404" customFormat="1" ht="16.149999999999999" customHeight="1">
      <c r="A22" s="392"/>
      <c r="B22" s="392"/>
      <c r="C22" s="393"/>
      <c r="D22" s="394"/>
      <c r="E22" s="395"/>
      <c r="F22" s="396"/>
      <c r="G22" s="396"/>
      <c r="H22" s="396"/>
      <c r="I22" s="397"/>
      <c r="J22" s="398"/>
      <c r="K22" s="398"/>
      <c r="L22" s="399"/>
      <c r="M22" s="397"/>
      <c r="N22" s="405"/>
      <c r="O22" s="405"/>
      <c r="P22" s="406"/>
      <c r="Q22" s="397"/>
      <c r="R22" s="400"/>
      <c r="S22" s="397"/>
      <c r="T22" s="400"/>
      <c r="U22" s="400"/>
      <c r="V22" s="397"/>
      <c r="W22" s="396"/>
      <c r="X22" s="396"/>
      <c r="Y22" s="397"/>
      <c r="Z22" s="397"/>
      <c r="AA22" s="397"/>
      <c r="AB22" s="397"/>
      <c r="AC22" s="400"/>
      <c r="AD22" s="400"/>
      <c r="AE22" s="400"/>
      <c r="AF22" s="397"/>
      <c r="AG22" s="396"/>
      <c r="AH22" s="401"/>
      <c r="AI22" s="402"/>
      <c r="AJ22" s="396"/>
      <c r="AK22" s="403"/>
      <c r="AL22" s="396"/>
      <c r="AM22" s="399"/>
      <c r="AN22" s="401"/>
      <c r="AO22" s="405"/>
      <c r="AP22" s="405"/>
      <c r="AQ22" s="406"/>
      <c r="AR22" s="401"/>
      <c r="AS22" s="396"/>
      <c r="AT22" s="401"/>
      <c r="AU22" s="396"/>
      <c r="AV22" s="396"/>
      <c r="AW22" s="401"/>
    </row>
    <row r="23" spans="1:49" s="404" customFormat="1" ht="16.149999999999999" customHeight="1">
      <c r="A23" s="392"/>
      <c r="B23" s="392"/>
      <c r="C23" s="393"/>
      <c r="D23" s="394"/>
      <c r="E23" s="395"/>
      <c r="F23" s="396"/>
      <c r="G23" s="396"/>
      <c r="H23" s="396"/>
      <c r="I23" s="397"/>
      <c r="J23" s="398"/>
      <c r="K23" s="398"/>
      <c r="L23" s="399"/>
      <c r="M23" s="397"/>
      <c r="N23" s="396"/>
      <c r="O23" s="396"/>
      <c r="P23" s="396"/>
      <c r="Q23" s="397"/>
      <c r="R23" s="400"/>
      <c r="S23" s="397"/>
      <c r="T23" s="400"/>
      <c r="U23" s="400"/>
      <c r="V23" s="397"/>
      <c r="W23" s="396"/>
      <c r="X23" s="396"/>
      <c r="Y23" s="397"/>
      <c r="Z23" s="397"/>
      <c r="AA23" s="397"/>
      <c r="AB23" s="397"/>
      <c r="AC23" s="400"/>
      <c r="AD23" s="400"/>
      <c r="AE23" s="400"/>
      <c r="AF23" s="397"/>
      <c r="AG23" s="396"/>
      <c r="AH23" s="401"/>
      <c r="AI23" s="402"/>
      <c r="AJ23" s="396"/>
      <c r="AK23" s="403"/>
      <c r="AL23" s="396"/>
      <c r="AM23" s="399"/>
      <c r="AN23" s="401"/>
      <c r="AO23" s="396"/>
      <c r="AP23" s="396"/>
      <c r="AQ23" s="396"/>
      <c r="AR23" s="401"/>
      <c r="AS23" s="396"/>
      <c r="AT23" s="401"/>
      <c r="AU23" s="396"/>
      <c r="AV23" s="396"/>
      <c r="AW23" s="401"/>
    </row>
    <row r="24" spans="1:49" s="404" customFormat="1" ht="16.149999999999999" customHeight="1">
      <c r="A24" s="392"/>
      <c r="B24" s="392"/>
      <c r="C24" s="393"/>
      <c r="D24" s="394"/>
      <c r="E24" s="395"/>
      <c r="F24" s="396"/>
      <c r="G24" s="396"/>
      <c r="H24" s="396"/>
      <c r="I24" s="397"/>
      <c r="J24" s="398"/>
      <c r="K24" s="398"/>
      <c r="L24" s="399"/>
      <c r="M24" s="397"/>
      <c r="N24" s="405"/>
      <c r="O24" s="405"/>
      <c r="P24" s="406"/>
      <c r="Q24" s="397"/>
      <c r="R24" s="400"/>
      <c r="S24" s="397"/>
      <c r="T24" s="400"/>
      <c r="U24" s="400"/>
      <c r="V24" s="397"/>
      <c r="W24" s="396"/>
      <c r="X24" s="396"/>
      <c r="Y24" s="397"/>
      <c r="Z24" s="397"/>
      <c r="AA24" s="397"/>
      <c r="AB24" s="397"/>
      <c r="AC24" s="400"/>
      <c r="AD24" s="400"/>
      <c r="AE24" s="400"/>
      <c r="AF24" s="397"/>
      <c r="AG24" s="396"/>
      <c r="AH24" s="401"/>
      <c r="AI24" s="402"/>
      <c r="AJ24" s="396"/>
      <c r="AK24" s="403"/>
      <c r="AL24" s="396"/>
      <c r="AM24" s="399"/>
      <c r="AN24" s="401"/>
      <c r="AO24" s="405"/>
      <c r="AP24" s="405"/>
      <c r="AQ24" s="406"/>
      <c r="AR24" s="401"/>
      <c r="AS24" s="396"/>
      <c r="AT24" s="401"/>
      <c r="AU24" s="396"/>
      <c r="AV24" s="396"/>
      <c r="AW24" s="401"/>
    </row>
    <row r="25" spans="1:49" s="408" customFormat="1" ht="16.149999999999999" customHeight="1">
      <c r="A25" s="407"/>
      <c r="B25" s="407"/>
      <c r="F25" s="409"/>
      <c r="G25" s="410"/>
      <c r="H25" s="410"/>
      <c r="I25" s="410"/>
      <c r="J25" s="410"/>
      <c r="K25" s="410"/>
      <c r="L25" s="410"/>
      <c r="M25" s="410"/>
      <c r="N25" s="405"/>
      <c r="O25" s="405"/>
      <c r="P25" s="406"/>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05"/>
      <c r="AP25" s="405"/>
      <c r="AQ25" s="406"/>
      <c r="AR25" s="410"/>
      <c r="AS25" s="410"/>
      <c r="AT25" s="410"/>
      <c r="AU25" s="410"/>
      <c r="AV25" s="410"/>
      <c r="AW25" s="410"/>
    </row>
    <row r="26" spans="1:49" s="408" customFormat="1" ht="20.45" customHeight="1">
      <c r="A26" s="407"/>
      <c r="B26" s="407"/>
      <c r="C26" s="569"/>
      <c r="D26" s="569"/>
      <c r="E26" s="569"/>
      <c r="F26" s="569"/>
      <c r="G26" s="569"/>
      <c r="H26" s="569"/>
      <c r="I26" s="569"/>
      <c r="J26" s="411"/>
      <c r="K26" s="411"/>
      <c r="L26" s="411"/>
      <c r="M26" s="411"/>
      <c r="N26" s="411"/>
      <c r="O26" s="411"/>
      <c r="P26" s="411"/>
      <c r="Q26" s="411"/>
      <c r="R26" s="412"/>
      <c r="S26" s="411"/>
      <c r="T26" s="411"/>
      <c r="U26" s="411"/>
      <c r="V26" s="411"/>
      <c r="W26" s="411"/>
      <c r="X26" s="411"/>
      <c r="Y26" s="412">
        <v>1</v>
      </c>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v>1</v>
      </c>
    </row>
    <row r="27" spans="1:49" ht="23.25" customHeight="1">
      <c r="A27" s="413"/>
      <c r="B27" s="413"/>
      <c r="C27" s="414"/>
      <c r="D27" s="415"/>
      <c r="E27" s="415"/>
      <c r="F27" s="415"/>
      <c r="G27" s="415"/>
      <c r="H27" s="415"/>
      <c r="I27" s="415"/>
      <c r="J27" s="415"/>
      <c r="K27" s="415"/>
      <c r="L27" s="415"/>
      <c r="M27" s="415"/>
      <c r="N27" s="415"/>
      <c r="O27" s="415"/>
      <c r="P27" s="415"/>
      <c r="Q27" s="415"/>
      <c r="R27" s="415"/>
      <c r="S27" s="415"/>
      <c r="T27" s="416"/>
      <c r="U27" s="416"/>
      <c r="V27" s="416"/>
      <c r="W27" s="416"/>
      <c r="X27" s="416"/>
      <c r="Y27" s="417"/>
      <c r="Z27" s="417"/>
      <c r="AA27" s="417"/>
      <c r="AB27" s="417"/>
      <c r="AC27" s="417"/>
      <c r="AD27" s="417"/>
      <c r="AE27" s="417"/>
      <c r="AF27" s="417"/>
      <c r="AG27" s="417"/>
      <c r="AH27" s="418"/>
      <c r="AI27" s="418"/>
      <c r="AJ27" s="418"/>
      <c r="AK27" s="418"/>
      <c r="AL27" s="418"/>
      <c r="AM27" s="418"/>
      <c r="AN27" s="418"/>
    </row>
    <row r="28" spans="1:49" ht="19.5" customHeight="1"/>
    <row r="30" spans="1:49">
      <c r="G30" s="420"/>
    </row>
  </sheetData>
  <mergeCells count="9">
    <mergeCell ref="C26:I26"/>
    <mergeCell ref="A1:C3"/>
    <mergeCell ref="D1:S1"/>
    <mergeCell ref="T1:AF1"/>
    <mergeCell ref="AG1:AW1"/>
    <mergeCell ref="J2:L2"/>
    <mergeCell ref="T2:U2"/>
    <mergeCell ref="AC2:AE2"/>
    <mergeCell ref="AI2:AM2"/>
  </mergeCells>
  <printOptions horizontalCentered="1"/>
  <pageMargins left="0.25" right="0.25" top="1" bottom="0.75" header="0.24" footer="0.31"/>
  <pageSetup paperSize="5" scale="65" firstPageNumber="48" orientation="landscape" r:id="rId1"/>
  <headerFooter alignWithMargins="0">
    <oddHeader xml:space="preserve">&amp;L&amp;"Arial,Bold"&amp;22&amp;K000000FY2016-17 MFP Budget Letter
June 25, 2017&amp;R
</oddHeader>
    <oddFooter>&amp;R&amp;12&amp;P</oddFooter>
  </headerFooter>
  <colBreaks count="2" manualBreakCount="2">
    <brk id="19" max="18" man="1"/>
    <brk id="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zoomScaleNormal="100" zoomScaleSheetLayoutView="80" workbookViewId="0">
      <pane xSplit="3" ySplit="5" topLeftCell="D9" activePane="bottomRight" state="frozen"/>
      <selection activeCell="F54" sqref="F54"/>
      <selection pane="topRight" activeCell="F54" sqref="F54"/>
      <selection pane="bottomLeft" activeCell="F54" sqref="F54"/>
      <selection pane="bottomRight" activeCell="A40" sqref="A40:XFD47"/>
    </sheetView>
  </sheetViews>
  <sheetFormatPr defaultColWidth="8.85546875" defaultRowHeight="12.75"/>
  <cols>
    <col min="1" max="1" width="8.28515625" style="9" bestFit="1" customWidth="1"/>
    <col min="2" max="2" width="8.28515625" style="9" hidden="1" customWidth="1"/>
    <col min="3" max="3" width="34.85546875" style="46" bestFit="1" customWidth="1"/>
    <col min="4" max="4" width="12.7109375" style="46" customWidth="1"/>
    <col min="5" max="5" width="6.42578125" style="46" customWidth="1"/>
    <col min="6" max="6" width="13.42578125" style="46" customWidth="1"/>
    <col min="7" max="7" width="8.85546875" style="46" customWidth="1"/>
    <col min="8" max="8" width="6.42578125" style="46" customWidth="1"/>
    <col min="9" max="9" width="13.42578125" style="46" customWidth="1"/>
    <col min="10" max="10" width="8.85546875" style="46" customWidth="1"/>
    <col min="11" max="11" width="6.42578125" style="46" customWidth="1"/>
    <col min="12" max="12" width="13.42578125" style="46" customWidth="1"/>
    <col min="13" max="13" width="8.85546875" style="46" customWidth="1"/>
    <col min="14" max="14" width="6.42578125" style="46" customWidth="1"/>
    <col min="15" max="15" width="13.42578125" style="46" customWidth="1"/>
    <col min="16" max="16" width="8.85546875" style="46" customWidth="1"/>
    <col min="17" max="17" width="6.42578125" style="46" customWidth="1"/>
    <col min="18" max="19" width="13.42578125" style="46" customWidth="1"/>
    <col min="20" max="23" width="11.85546875" style="46" bestFit="1" customWidth="1"/>
    <col min="24" max="24" width="11.85546875" style="46" customWidth="1"/>
    <col min="25" max="26" width="11.85546875" style="46" bestFit="1" customWidth="1"/>
    <col min="27" max="27" width="11" style="46" customWidth="1"/>
    <col min="28" max="28" width="12.28515625" style="46" bestFit="1" customWidth="1"/>
    <col min="29" max="30" width="12.42578125" style="46" customWidth="1"/>
    <col min="31" max="31" width="9.85546875" style="46" bestFit="1" customWidth="1"/>
    <col min="32" max="35" width="12.42578125" style="46" customWidth="1"/>
    <col min="36" max="36" width="11" style="46" customWidth="1"/>
    <col min="37" max="37" width="14.85546875" style="46" customWidth="1"/>
    <col min="38" max="38" width="9.140625" style="46" bestFit="1" customWidth="1"/>
    <col min="39" max="39" width="14.42578125" style="46" bestFit="1" customWidth="1"/>
    <col min="40" max="40" width="10.85546875" style="46" bestFit="1" customWidth="1"/>
    <col min="41" max="41" width="12.85546875" style="46" bestFit="1" customWidth="1"/>
    <col min="42" max="43" width="10.85546875" style="46" bestFit="1" customWidth="1"/>
    <col min="44" max="44" width="11.5703125" style="46" bestFit="1" customWidth="1"/>
    <col min="45" max="45" width="14.42578125" style="46" customWidth="1"/>
    <col min="46" max="46" width="9.85546875" style="46" bestFit="1" customWidth="1"/>
    <col min="47" max="47" width="14.42578125" style="46" customWidth="1"/>
    <col min="48" max="48" width="11.85546875" style="46" bestFit="1" customWidth="1"/>
    <col min="49" max="49" width="14.42578125" style="46" bestFit="1" customWidth="1"/>
    <col min="50" max="51" width="11.7109375" style="46" bestFit="1" customWidth="1"/>
    <col min="52" max="52" width="14.42578125" style="46" bestFit="1" customWidth="1"/>
    <col min="53" max="53" width="6.7109375" style="46" customWidth="1"/>
    <col min="54" max="16384" width="8.85546875" style="46"/>
  </cols>
  <sheetData>
    <row r="1" spans="1:52" s="16" customFormat="1" ht="21" customHeight="1">
      <c r="A1" s="576" t="s">
        <v>310</v>
      </c>
      <c r="B1" s="576"/>
      <c r="C1" s="577"/>
      <c r="D1" s="519" t="s">
        <v>155</v>
      </c>
      <c r="E1" s="520"/>
      <c r="F1" s="520"/>
      <c r="G1" s="520"/>
      <c r="H1" s="520"/>
      <c r="I1" s="520"/>
      <c r="J1" s="520"/>
      <c r="K1" s="520"/>
      <c r="L1" s="520"/>
      <c r="M1" s="520"/>
      <c r="N1" s="520"/>
      <c r="O1" s="520"/>
      <c r="P1" s="520"/>
      <c r="Q1" s="520"/>
      <c r="R1" s="520"/>
      <c r="S1" s="521"/>
      <c r="T1" s="519" t="s">
        <v>155</v>
      </c>
      <c r="U1" s="520"/>
      <c r="V1" s="520"/>
      <c r="W1" s="520"/>
      <c r="X1" s="520"/>
      <c r="Y1" s="520"/>
      <c r="Z1" s="520"/>
      <c r="AA1" s="520"/>
      <c r="AB1" s="520"/>
      <c r="AC1" s="520"/>
      <c r="AD1" s="520"/>
      <c r="AE1" s="520"/>
      <c r="AF1" s="520"/>
      <c r="AG1" s="520"/>
      <c r="AH1" s="520"/>
      <c r="AI1" s="520"/>
      <c r="AJ1" s="520"/>
      <c r="AK1" s="521"/>
      <c r="AL1" s="578" t="s">
        <v>256</v>
      </c>
      <c r="AM1" s="578"/>
      <c r="AN1" s="578"/>
      <c r="AO1" s="578"/>
      <c r="AP1" s="578"/>
      <c r="AQ1" s="578"/>
      <c r="AR1" s="578"/>
      <c r="AS1" s="578"/>
      <c r="AT1" s="578"/>
      <c r="AU1" s="578"/>
      <c r="AV1" s="578"/>
      <c r="AW1" s="578"/>
      <c r="AX1" s="578"/>
      <c r="AY1" s="578"/>
      <c r="AZ1" s="578"/>
    </row>
    <row r="2" spans="1:52" s="16" customFormat="1" ht="43.15" customHeight="1">
      <c r="A2" s="577"/>
      <c r="B2" s="577"/>
      <c r="C2" s="577"/>
      <c r="D2" s="522" t="s">
        <v>157</v>
      </c>
      <c r="E2" s="524" t="s">
        <v>311</v>
      </c>
      <c r="F2" s="528"/>
      <c r="G2" s="574" t="s">
        <v>179</v>
      </c>
      <c r="H2" s="574"/>
      <c r="I2" s="574"/>
      <c r="J2" s="574" t="s">
        <v>180</v>
      </c>
      <c r="K2" s="574"/>
      <c r="L2" s="574"/>
      <c r="M2" s="574" t="s">
        <v>181</v>
      </c>
      <c r="N2" s="574"/>
      <c r="O2" s="574"/>
      <c r="P2" s="574" t="s">
        <v>182</v>
      </c>
      <c r="Q2" s="574"/>
      <c r="R2" s="574"/>
      <c r="S2" s="522" t="s">
        <v>183</v>
      </c>
      <c r="T2" s="529" t="s">
        <v>7</v>
      </c>
      <c r="U2" s="529"/>
      <c r="V2" s="529"/>
      <c r="W2" s="522" t="s">
        <v>184</v>
      </c>
      <c r="X2" s="509" t="s">
        <v>312</v>
      </c>
      <c r="Y2" s="509" t="s">
        <v>186</v>
      </c>
      <c r="Z2" s="530" t="s">
        <v>167</v>
      </c>
      <c r="AA2" s="507" t="s">
        <v>187</v>
      </c>
      <c r="AB2" s="509" t="s">
        <v>188</v>
      </c>
      <c r="AC2" s="509" t="s">
        <v>170</v>
      </c>
      <c r="AD2" s="509" t="s">
        <v>189</v>
      </c>
      <c r="AE2" s="509" t="s">
        <v>13</v>
      </c>
      <c r="AF2" s="509" t="s">
        <v>190</v>
      </c>
      <c r="AG2" s="579" t="s">
        <v>393</v>
      </c>
      <c r="AH2" s="579" t="s">
        <v>394</v>
      </c>
      <c r="AI2" s="579" t="s">
        <v>396</v>
      </c>
      <c r="AJ2" s="507" t="s">
        <v>191</v>
      </c>
      <c r="AK2" s="509" t="s">
        <v>313</v>
      </c>
      <c r="AL2" s="575" t="s">
        <v>314</v>
      </c>
      <c r="AM2" s="575" t="s">
        <v>315</v>
      </c>
      <c r="AN2" s="568" t="s">
        <v>7</v>
      </c>
      <c r="AO2" s="568"/>
      <c r="AP2" s="568"/>
      <c r="AQ2" s="568"/>
      <c r="AR2" s="568"/>
      <c r="AS2" s="575" t="s">
        <v>316</v>
      </c>
      <c r="AT2" s="575" t="s">
        <v>317</v>
      </c>
      <c r="AU2" s="575" t="s">
        <v>318</v>
      </c>
      <c r="AV2" s="530" t="s">
        <v>167</v>
      </c>
      <c r="AW2" s="575" t="s">
        <v>319</v>
      </c>
      <c r="AX2" s="575" t="s">
        <v>224</v>
      </c>
      <c r="AY2" s="575" t="s">
        <v>189</v>
      </c>
      <c r="AZ2" s="575" t="s">
        <v>225</v>
      </c>
    </row>
    <row r="3" spans="1:52" s="16" customFormat="1" ht="102" customHeight="1">
      <c r="A3" s="577"/>
      <c r="B3" s="577"/>
      <c r="C3" s="577"/>
      <c r="D3" s="523"/>
      <c r="E3" s="99" t="s">
        <v>193</v>
      </c>
      <c r="F3" s="99" t="s">
        <v>320</v>
      </c>
      <c r="G3" s="99" t="s">
        <v>196</v>
      </c>
      <c r="H3" s="99" t="s">
        <v>193</v>
      </c>
      <c r="I3" s="99" t="s">
        <v>197</v>
      </c>
      <c r="J3" s="99" t="s">
        <v>198</v>
      </c>
      <c r="K3" s="99" t="s">
        <v>193</v>
      </c>
      <c r="L3" s="99" t="s">
        <v>197</v>
      </c>
      <c r="M3" s="99" t="s">
        <v>199</v>
      </c>
      <c r="N3" s="99" t="s">
        <v>321</v>
      </c>
      <c r="O3" s="99" t="s">
        <v>197</v>
      </c>
      <c r="P3" s="99" t="s">
        <v>199</v>
      </c>
      <c r="Q3" s="99" t="s">
        <v>321</v>
      </c>
      <c r="R3" s="99" t="s">
        <v>197</v>
      </c>
      <c r="S3" s="522"/>
      <c r="T3" s="100" t="s">
        <v>163</v>
      </c>
      <c r="U3" s="100" t="s">
        <v>164</v>
      </c>
      <c r="V3" s="100" t="s">
        <v>165</v>
      </c>
      <c r="W3" s="522"/>
      <c r="X3" s="510"/>
      <c r="Y3" s="510"/>
      <c r="Z3" s="531"/>
      <c r="AA3" s="508"/>
      <c r="AB3" s="510"/>
      <c r="AC3" s="510"/>
      <c r="AD3" s="510"/>
      <c r="AE3" s="510"/>
      <c r="AF3" s="510"/>
      <c r="AG3" s="580"/>
      <c r="AH3" s="580"/>
      <c r="AI3" s="580"/>
      <c r="AJ3" s="508"/>
      <c r="AK3" s="510"/>
      <c r="AL3" s="575"/>
      <c r="AM3" s="575"/>
      <c r="AN3" s="100" t="s">
        <v>271</v>
      </c>
      <c r="AO3" s="100" t="s">
        <v>272</v>
      </c>
      <c r="AP3" s="100" t="s">
        <v>273</v>
      </c>
      <c r="AQ3" s="100" t="s">
        <v>274</v>
      </c>
      <c r="AR3" s="100" t="s">
        <v>165</v>
      </c>
      <c r="AS3" s="575"/>
      <c r="AT3" s="575"/>
      <c r="AU3" s="575"/>
      <c r="AV3" s="531"/>
      <c r="AW3" s="575"/>
      <c r="AX3" s="575"/>
      <c r="AY3" s="575"/>
      <c r="AZ3" s="575"/>
    </row>
    <row r="4" spans="1:52" s="16" customFormat="1" ht="14.25" customHeight="1">
      <c r="A4" s="421"/>
      <c r="B4" s="421"/>
      <c r="C4" s="422"/>
      <c r="D4" s="423">
        <v>1</v>
      </c>
      <c r="E4" s="423">
        <v>2</v>
      </c>
      <c r="F4" s="423">
        <v>3</v>
      </c>
      <c r="G4" s="423">
        <v>4</v>
      </c>
      <c r="H4" s="423">
        <v>5</v>
      </c>
      <c r="I4" s="423">
        <v>6</v>
      </c>
      <c r="J4" s="423">
        <v>7</v>
      </c>
      <c r="K4" s="423">
        <v>8</v>
      </c>
      <c r="L4" s="423">
        <v>9</v>
      </c>
      <c r="M4" s="423">
        <v>10</v>
      </c>
      <c r="N4" s="423">
        <v>11</v>
      </c>
      <c r="O4" s="423">
        <v>12</v>
      </c>
      <c r="P4" s="423">
        <v>13</v>
      </c>
      <c r="Q4" s="423">
        <v>14</v>
      </c>
      <c r="R4" s="423">
        <v>15</v>
      </c>
      <c r="S4" s="423">
        <v>16</v>
      </c>
      <c r="T4" s="423">
        <v>17</v>
      </c>
      <c r="U4" s="423">
        <v>18</v>
      </c>
      <c r="V4" s="423">
        <v>19</v>
      </c>
      <c r="W4" s="423">
        <v>20</v>
      </c>
      <c r="X4" s="423">
        <v>21</v>
      </c>
      <c r="Y4" s="423">
        <v>22</v>
      </c>
      <c r="Z4" s="423">
        <v>23</v>
      </c>
      <c r="AA4" s="423">
        <v>24</v>
      </c>
      <c r="AB4" s="423">
        <v>25</v>
      </c>
      <c r="AC4" s="423">
        <v>26</v>
      </c>
      <c r="AD4" s="423">
        <v>27</v>
      </c>
      <c r="AE4" s="423">
        <v>28</v>
      </c>
      <c r="AF4" s="423">
        <v>29</v>
      </c>
      <c r="AG4" s="423">
        <v>31</v>
      </c>
      <c r="AH4" s="423">
        <v>32</v>
      </c>
      <c r="AI4" s="423">
        <v>33</v>
      </c>
      <c r="AJ4" s="423">
        <f t="shared" ref="AJ4:AZ4" si="0">AI4+1</f>
        <v>34</v>
      </c>
      <c r="AK4" s="423">
        <f t="shared" si="0"/>
        <v>35</v>
      </c>
      <c r="AL4" s="423">
        <f t="shared" si="0"/>
        <v>36</v>
      </c>
      <c r="AM4" s="423">
        <f t="shared" si="0"/>
        <v>37</v>
      </c>
      <c r="AN4" s="423">
        <f t="shared" si="0"/>
        <v>38</v>
      </c>
      <c r="AO4" s="423">
        <f t="shared" si="0"/>
        <v>39</v>
      </c>
      <c r="AP4" s="423">
        <f t="shared" si="0"/>
        <v>40</v>
      </c>
      <c r="AQ4" s="423">
        <f t="shared" si="0"/>
        <v>41</v>
      </c>
      <c r="AR4" s="423">
        <f t="shared" si="0"/>
        <v>42</v>
      </c>
      <c r="AS4" s="423">
        <f t="shared" si="0"/>
        <v>43</v>
      </c>
      <c r="AT4" s="423">
        <f t="shared" si="0"/>
        <v>44</v>
      </c>
      <c r="AU4" s="423">
        <f t="shared" si="0"/>
        <v>45</v>
      </c>
      <c r="AV4" s="423">
        <f t="shared" si="0"/>
        <v>46</v>
      </c>
      <c r="AW4" s="423">
        <f t="shared" si="0"/>
        <v>47</v>
      </c>
      <c r="AX4" s="423">
        <f t="shared" si="0"/>
        <v>48</v>
      </c>
      <c r="AY4" s="423">
        <f t="shared" si="0"/>
        <v>49</v>
      </c>
      <c r="AZ4" s="423">
        <f t="shared" si="0"/>
        <v>50</v>
      </c>
    </row>
    <row r="5" spans="1:52" s="16" customFormat="1" ht="27" hidden="1" customHeight="1">
      <c r="A5" s="241"/>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424"/>
      <c r="AM5" s="242"/>
      <c r="AN5" s="242"/>
      <c r="AO5" s="242"/>
      <c r="AP5" s="242"/>
      <c r="AQ5" s="242"/>
      <c r="AR5" s="242"/>
      <c r="AS5" s="242"/>
      <c r="AT5" s="242"/>
      <c r="AU5" s="242"/>
      <c r="AV5" s="242"/>
      <c r="AW5" s="242"/>
      <c r="AX5" s="242"/>
      <c r="AY5" s="242"/>
      <c r="AZ5" s="242"/>
    </row>
    <row r="6" spans="1:52" s="16" customFormat="1" ht="16.149999999999999" customHeight="1">
      <c r="A6" s="425">
        <v>341001</v>
      </c>
      <c r="B6" s="426">
        <v>341001</v>
      </c>
      <c r="C6" s="244" t="s">
        <v>322</v>
      </c>
      <c r="D6" s="427">
        <v>895</v>
      </c>
      <c r="E6" s="249"/>
      <c r="F6" s="428">
        <v>4378823.6364498334</v>
      </c>
      <c r="G6" s="429">
        <v>443</v>
      </c>
      <c r="H6" s="249"/>
      <c r="I6" s="428">
        <v>290677.34981185728</v>
      </c>
      <c r="J6" s="429">
        <v>155.5</v>
      </c>
      <c r="K6" s="249"/>
      <c r="L6" s="428">
        <v>27810.135481314308</v>
      </c>
      <c r="M6" s="429">
        <v>51</v>
      </c>
      <c r="N6" s="249"/>
      <c r="O6" s="428">
        <v>226701.20245824743</v>
      </c>
      <c r="P6" s="429">
        <v>8</v>
      </c>
      <c r="Q6" s="249"/>
      <c r="R6" s="428">
        <v>13822.789667692688</v>
      </c>
      <c r="S6" s="251">
        <v>4937835</v>
      </c>
      <c r="T6" s="249">
        <v>279972</v>
      </c>
      <c r="U6" s="249">
        <v>-24961</v>
      </c>
      <c r="V6" s="250">
        <v>255011</v>
      </c>
      <c r="W6" s="251">
        <v>5192846</v>
      </c>
      <c r="X6" s="428">
        <v>-12982</v>
      </c>
      <c r="Y6" s="251">
        <v>5179864</v>
      </c>
      <c r="Z6" s="249">
        <v>0</v>
      </c>
      <c r="AA6" s="430">
        <v>18152</v>
      </c>
      <c r="AB6" s="251">
        <v>5198016</v>
      </c>
      <c r="AC6" s="249">
        <v>4766869</v>
      </c>
      <c r="AD6" s="249">
        <v>431147</v>
      </c>
      <c r="AE6" s="249"/>
      <c r="AF6" s="251">
        <v>431147</v>
      </c>
      <c r="AG6" s="251">
        <v>402570.13333785027</v>
      </c>
      <c r="AH6" s="251">
        <v>28576.866662149725</v>
      </c>
      <c r="AI6" s="251">
        <v>431147</v>
      </c>
      <c r="AJ6" s="430">
        <v>10000</v>
      </c>
      <c r="AK6" s="253">
        <v>5208016</v>
      </c>
      <c r="AL6" s="431"/>
      <c r="AM6" s="432">
        <v>3722484</v>
      </c>
      <c r="AN6" s="427">
        <v>50</v>
      </c>
      <c r="AO6" s="431">
        <v>208995</v>
      </c>
      <c r="AP6" s="427">
        <v>-9</v>
      </c>
      <c r="AQ6" s="433">
        <v>-19997</v>
      </c>
      <c r="AR6" s="434">
        <v>188998</v>
      </c>
      <c r="AS6" s="432">
        <v>3911482</v>
      </c>
      <c r="AT6" s="435">
        <v>-9779</v>
      </c>
      <c r="AU6" s="432">
        <v>3901703</v>
      </c>
      <c r="AV6" s="433">
        <v>0</v>
      </c>
      <c r="AW6" s="432">
        <v>3901704</v>
      </c>
      <c r="AX6" s="433">
        <v>3595559</v>
      </c>
      <c r="AY6" s="433">
        <v>306145</v>
      </c>
      <c r="AZ6" s="432">
        <v>306145</v>
      </c>
    </row>
    <row r="7" spans="1:52" s="16" customFormat="1" ht="16.149999999999999" customHeight="1">
      <c r="A7" s="436">
        <v>343001</v>
      </c>
      <c r="B7" s="437">
        <v>343001</v>
      </c>
      <c r="C7" s="255" t="s">
        <v>323</v>
      </c>
      <c r="D7" s="438">
        <v>445</v>
      </c>
      <c r="E7" s="260"/>
      <c r="F7" s="439">
        <v>1567018.24768532</v>
      </c>
      <c r="G7" s="440">
        <v>369</v>
      </c>
      <c r="H7" s="260"/>
      <c r="I7" s="439">
        <v>163837.01269216908</v>
      </c>
      <c r="J7" s="440">
        <v>742</v>
      </c>
      <c r="K7" s="260"/>
      <c r="L7" s="439">
        <v>90248.620833096997</v>
      </c>
      <c r="M7" s="440">
        <v>25</v>
      </c>
      <c r="N7" s="260"/>
      <c r="O7" s="439">
        <v>76139.757866846543</v>
      </c>
      <c r="P7" s="440">
        <v>0</v>
      </c>
      <c r="Q7" s="260"/>
      <c r="R7" s="439">
        <v>0</v>
      </c>
      <c r="S7" s="262">
        <v>1897244</v>
      </c>
      <c r="T7" s="260">
        <v>255183</v>
      </c>
      <c r="U7" s="260">
        <v>-26476</v>
      </c>
      <c r="V7" s="261">
        <v>228707</v>
      </c>
      <c r="W7" s="262">
        <v>2125951</v>
      </c>
      <c r="X7" s="439">
        <v>-5315</v>
      </c>
      <c r="Y7" s="262">
        <v>2120636</v>
      </c>
      <c r="Z7" s="260">
        <v>0</v>
      </c>
      <c r="AA7" s="441">
        <v>7500</v>
      </c>
      <c r="AB7" s="262">
        <v>2128136</v>
      </c>
      <c r="AC7" s="260">
        <v>1913785</v>
      </c>
      <c r="AD7" s="260">
        <v>214351</v>
      </c>
      <c r="AE7" s="260"/>
      <c r="AF7" s="262">
        <v>214351</v>
      </c>
      <c r="AG7" s="262">
        <v>200143.59522645766</v>
      </c>
      <c r="AH7" s="262">
        <v>14207.404773542337</v>
      </c>
      <c r="AI7" s="262">
        <v>214351</v>
      </c>
      <c r="AJ7" s="441">
        <v>14994</v>
      </c>
      <c r="AK7" s="442">
        <v>2143130</v>
      </c>
      <c r="AL7" s="443"/>
      <c r="AM7" s="444">
        <v>3180759</v>
      </c>
      <c r="AN7" s="438">
        <v>66</v>
      </c>
      <c r="AO7" s="443">
        <v>483816</v>
      </c>
      <c r="AP7" s="438">
        <v>-14</v>
      </c>
      <c r="AQ7" s="445">
        <v>-51584</v>
      </c>
      <c r="AR7" s="446">
        <v>432232</v>
      </c>
      <c r="AS7" s="444">
        <v>3612991</v>
      </c>
      <c r="AT7" s="447">
        <v>-9034</v>
      </c>
      <c r="AU7" s="444">
        <v>3603957</v>
      </c>
      <c r="AV7" s="445">
        <v>0</v>
      </c>
      <c r="AW7" s="444">
        <v>3603959</v>
      </c>
      <c r="AX7" s="445">
        <v>3228725</v>
      </c>
      <c r="AY7" s="445">
        <v>375234</v>
      </c>
      <c r="AZ7" s="444">
        <v>375234</v>
      </c>
    </row>
    <row r="8" spans="1:52" s="16" customFormat="1" ht="16.149999999999999" customHeight="1">
      <c r="A8" s="436">
        <v>344001</v>
      </c>
      <c r="B8" s="437">
        <v>344001</v>
      </c>
      <c r="C8" s="255" t="s">
        <v>324</v>
      </c>
      <c r="D8" s="438">
        <v>558</v>
      </c>
      <c r="E8" s="260"/>
      <c r="F8" s="439">
        <v>1945965.2279167324</v>
      </c>
      <c r="G8" s="440">
        <v>423</v>
      </c>
      <c r="H8" s="260"/>
      <c r="I8" s="439">
        <v>198346.50861229052</v>
      </c>
      <c r="J8" s="440">
        <v>187</v>
      </c>
      <c r="K8" s="260"/>
      <c r="L8" s="439">
        <v>23862.481705743907</v>
      </c>
      <c r="M8" s="440">
        <v>44</v>
      </c>
      <c r="N8" s="260"/>
      <c r="O8" s="439">
        <v>140759.6026111294</v>
      </c>
      <c r="P8" s="440">
        <v>1</v>
      </c>
      <c r="Q8" s="260"/>
      <c r="R8" s="439">
        <v>1282.2671675378599</v>
      </c>
      <c r="S8" s="262">
        <v>2310217</v>
      </c>
      <c r="T8" s="260">
        <v>23344</v>
      </c>
      <c r="U8" s="260">
        <v>15622</v>
      </c>
      <c r="V8" s="261">
        <v>38966</v>
      </c>
      <c r="W8" s="262">
        <v>2349183</v>
      </c>
      <c r="X8" s="439">
        <v>-5873</v>
      </c>
      <c r="Y8" s="262">
        <v>2343310</v>
      </c>
      <c r="Z8" s="260">
        <v>-16447</v>
      </c>
      <c r="AA8" s="441">
        <v>11700</v>
      </c>
      <c r="AB8" s="262">
        <v>2338563</v>
      </c>
      <c r="AC8" s="260">
        <v>2137905</v>
      </c>
      <c r="AD8" s="260">
        <v>200658</v>
      </c>
      <c r="AE8" s="260"/>
      <c r="AF8" s="262">
        <v>200658</v>
      </c>
      <c r="AG8" s="262">
        <v>187358.18135185068</v>
      </c>
      <c r="AH8" s="262">
        <v>13299.818648149318</v>
      </c>
      <c r="AI8" s="262">
        <v>200658</v>
      </c>
      <c r="AJ8" s="441">
        <v>31824</v>
      </c>
      <c r="AK8" s="442">
        <v>2370387</v>
      </c>
      <c r="AL8" s="443"/>
      <c r="AM8" s="444">
        <v>2927676</v>
      </c>
      <c r="AN8" s="438">
        <v>9</v>
      </c>
      <c r="AO8" s="443">
        <v>46917</v>
      </c>
      <c r="AP8" s="438">
        <v>2</v>
      </c>
      <c r="AQ8" s="445">
        <v>5458</v>
      </c>
      <c r="AR8" s="446">
        <v>52375</v>
      </c>
      <c r="AS8" s="444">
        <v>2980051</v>
      </c>
      <c r="AT8" s="447">
        <v>-7449</v>
      </c>
      <c r="AU8" s="444">
        <v>2972602</v>
      </c>
      <c r="AV8" s="445">
        <v>-19338</v>
      </c>
      <c r="AW8" s="444">
        <v>2953264</v>
      </c>
      <c r="AX8" s="445">
        <v>2701173</v>
      </c>
      <c r="AY8" s="445">
        <v>252091</v>
      </c>
      <c r="AZ8" s="444">
        <v>252091</v>
      </c>
    </row>
    <row r="9" spans="1:52" s="16" customFormat="1" ht="16.149999999999999" customHeight="1">
      <c r="A9" s="436">
        <v>345001</v>
      </c>
      <c r="B9" s="437">
        <v>345001</v>
      </c>
      <c r="C9" s="255" t="s">
        <v>325</v>
      </c>
      <c r="D9" s="438">
        <v>2097</v>
      </c>
      <c r="E9" s="260"/>
      <c r="F9" s="439">
        <v>7952830.4519544654</v>
      </c>
      <c r="G9" s="440">
        <v>1155</v>
      </c>
      <c r="H9" s="260"/>
      <c r="I9" s="439">
        <v>594605.50831442326</v>
      </c>
      <c r="J9" s="440">
        <v>1746</v>
      </c>
      <c r="K9" s="260"/>
      <c r="L9" s="439">
        <v>240021.79294354824</v>
      </c>
      <c r="M9" s="440">
        <v>215</v>
      </c>
      <c r="N9" s="260"/>
      <c r="O9" s="439">
        <v>762344.08196492377</v>
      </c>
      <c r="P9" s="440">
        <v>46</v>
      </c>
      <c r="Q9" s="260"/>
      <c r="R9" s="439">
        <v>60800.27307698394</v>
      </c>
      <c r="S9" s="262">
        <v>9610600</v>
      </c>
      <c r="T9" s="260">
        <v>789540</v>
      </c>
      <c r="U9" s="260">
        <v>-93571</v>
      </c>
      <c r="V9" s="261">
        <v>695969</v>
      </c>
      <c r="W9" s="262">
        <v>10306569</v>
      </c>
      <c r="X9" s="439">
        <v>-25768</v>
      </c>
      <c r="Y9" s="262">
        <v>10280801</v>
      </c>
      <c r="Z9" s="260">
        <v>-19624</v>
      </c>
      <c r="AA9" s="441">
        <v>31546.53</v>
      </c>
      <c r="AB9" s="262">
        <v>10292723.529999999</v>
      </c>
      <c r="AC9" s="260">
        <v>9320813</v>
      </c>
      <c r="AD9" s="260">
        <v>971910.53</v>
      </c>
      <c r="AE9" s="260"/>
      <c r="AF9" s="262">
        <v>971911</v>
      </c>
      <c r="AG9" s="262">
        <v>907491.73915746459</v>
      </c>
      <c r="AH9" s="262">
        <v>64419.260842535412</v>
      </c>
      <c r="AI9" s="262">
        <v>971911</v>
      </c>
      <c r="AJ9" s="441">
        <v>10000</v>
      </c>
      <c r="AK9" s="442">
        <v>10302723.529999999</v>
      </c>
      <c r="AL9" s="443"/>
      <c r="AM9" s="444">
        <v>9122088</v>
      </c>
      <c r="AN9" s="438">
        <v>177</v>
      </c>
      <c r="AO9" s="443">
        <v>651366.90000000014</v>
      </c>
      <c r="AP9" s="438">
        <v>-56</v>
      </c>
      <c r="AQ9" s="445">
        <v>-148035.59999999998</v>
      </c>
      <c r="AR9" s="446">
        <v>503331.3</v>
      </c>
      <c r="AS9" s="444">
        <v>9625419.3000000026</v>
      </c>
      <c r="AT9" s="447">
        <v>-24063</v>
      </c>
      <c r="AU9" s="444">
        <v>9601356.3000000026</v>
      </c>
      <c r="AV9" s="445">
        <v>-20800</v>
      </c>
      <c r="AW9" s="444">
        <v>9580559</v>
      </c>
      <c r="AX9" s="445">
        <v>8685185</v>
      </c>
      <c r="AY9" s="445">
        <v>895374</v>
      </c>
      <c r="AZ9" s="444">
        <v>895374</v>
      </c>
    </row>
    <row r="10" spans="1:52" s="16" customFormat="1" ht="16.149999999999999" customHeight="1">
      <c r="A10" s="448">
        <v>346001</v>
      </c>
      <c r="B10" s="449">
        <v>346001</v>
      </c>
      <c r="C10" s="264" t="s">
        <v>326</v>
      </c>
      <c r="D10" s="450">
        <v>869</v>
      </c>
      <c r="E10" s="269"/>
      <c r="F10" s="451">
        <v>3280077.0129468259</v>
      </c>
      <c r="G10" s="452">
        <v>511</v>
      </c>
      <c r="H10" s="269"/>
      <c r="I10" s="451">
        <v>269350.84123501886</v>
      </c>
      <c r="J10" s="452">
        <v>29</v>
      </c>
      <c r="K10" s="269"/>
      <c r="L10" s="451">
        <v>4166.5301600456487</v>
      </c>
      <c r="M10" s="452">
        <v>98</v>
      </c>
      <c r="N10" s="269"/>
      <c r="O10" s="451">
        <v>351999.96179696004</v>
      </c>
      <c r="P10" s="452">
        <v>15</v>
      </c>
      <c r="Q10" s="269"/>
      <c r="R10" s="451">
        <v>21551.018069201637</v>
      </c>
      <c r="S10" s="271">
        <v>3927145</v>
      </c>
      <c r="T10" s="269">
        <v>-43364</v>
      </c>
      <c r="U10" s="269">
        <v>52976</v>
      </c>
      <c r="V10" s="270">
        <v>9612</v>
      </c>
      <c r="W10" s="271">
        <v>3936757</v>
      </c>
      <c r="X10" s="451">
        <v>-9842</v>
      </c>
      <c r="Y10" s="271">
        <v>3926915</v>
      </c>
      <c r="Z10" s="269">
        <v>0</v>
      </c>
      <c r="AA10" s="453">
        <v>0</v>
      </c>
      <c r="AB10" s="271">
        <v>3926915</v>
      </c>
      <c r="AC10" s="272">
        <v>3599375</v>
      </c>
      <c r="AD10" s="269">
        <v>327540</v>
      </c>
      <c r="AE10" s="454"/>
      <c r="AF10" s="273">
        <v>327540</v>
      </c>
      <c r="AG10" s="318">
        <v>305830.31187386083</v>
      </c>
      <c r="AH10" s="318">
        <v>21709.688126139168</v>
      </c>
      <c r="AI10" s="318">
        <v>327540</v>
      </c>
      <c r="AJ10" s="453">
        <v>0</v>
      </c>
      <c r="AK10" s="273">
        <v>3926915</v>
      </c>
      <c r="AL10" s="455"/>
      <c r="AM10" s="456">
        <v>5550981</v>
      </c>
      <c r="AN10" s="450">
        <v>-14</v>
      </c>
      <c r="AO10" s="455">
        <v>-89530</v>
      </c>
      <c r="AP10" s="450">
        <v>16</v>
      </c>
      <c r="AQ10" s="457">
        <v>49591.5</v>
      </c>
      <c r="AR10" s="458">
        <v>-39938.5</v>
      </c>
      <c r="AS10" s="456">
        <v>5511042.5</v>
      </c>
      <c r="AT10" s="459">
        <v>-13777</v>
      </c>
      <c r="AU10" s="456">
        <v>5497265.5</v>
      </c>
      <c r="AV10" s="457">
        <v>0</v>
      </c>
      <c r="AW10" s="456">
        <v>5497266</v>
      </c>
      <c r="AX10" s="457">
        <v>5036578</v>
      </c>
      <c r="AY10" s="457">
        <v>460688</v>
      </c>
      <c r="AZ10" s="456">
        <v>460688</v>
      </c>
    </row>
    <row r="11" spans="1:52" s="16" customFormat="1" ht="16.149999999999999" customHeight="1">
      <c r="A11" s="425">
        <v>347001</v>
      </c>
      <c r="B11" s="426">
        <v>347001</v>
      </c>
      <c r="C11" s="244" t="s">
        <v>327</v>
      </c>
      <c r="D11" s="427">
        <v>574</v>
      </c>
      <c r="E11" s="249"/>
      <c r="F11" s="428">
        <v>2008934.6567402955</v>
      </c>
      <c r="G11" s="429">
        <v>236</v>
      </c>
      <c r="H11" s="249"/>
      <c r="I11" s="428">
        <v>109409.92104862044</v>
      </c>
      <c r="J11" s="429">
        <v>0</v>
      </c>
      <c r="K11" s="249"/>
      <c r="L11" s="428">
        <v>0</v>
      </c>
      <c r="M11" s="429">
        <v>38</v>
      </c>
      <c r="N11" s="249"/>
      <c r="O11" s="428">
        <v>118075.40477628933</v>
      </c>
      <c r="P11" s="429">
        <v>21</v>
      </c>
      <c r="Q11" s="249"/>
      <c r="R11" s="428">
        <v>26888.972409223701</v>
      </c>
      <c r="S11" s="251">
        <v>2263309</v>
      </c>
      <c r="T11" s="249">
        <v>416793</v>
      </c>
      <c r="U11" s="249">
        <v>27678</v>
      </c>
      <c r="V11" s="250">
        <v>444471</v>
      </c>
      <c r="W11" s="251">
        <v>2707780</v>
      </c>
      <c r="X11" s="428">
        <v>-6770</v>
      </c>
      <c r="Y11" s="251">
        <v>2701010</v>
      </c>
      <c r="Z11" s="249">
        <v>0</v>
      </c>
      <c r="AA11" s="430">
        <v>546000</v>
      </c>
      <c r="AB11" s="251">
        <v>3247010</v>
      </c>
      <c r="AC11" s="249">
        <v>2961698</v>
      </c>
      <c r="AD11" s="249">
        <v>285312</v>
      </c>
      <c r="AE11" s="249"/>
      <c r="AF11" s="251">
        <v>285312</v>
      </c>
      <c r="AG11" s="251">
        <v>266401.22715196613</v>
      </c>
      <c r="AH11" s="251">
        <v>18910.77284803387</v>
      </c>
      <c r="AI11" s="251">
        <v>285312</v>
      </c>
      <c r="AJ11" s="430">
        <v>124000</v>
      </c>
      <c r="AK11" s="253">
        <v>3371010</v>
      </c>
      <c r="AL11" s="431"/>
      <c r="AM11" s="432">
        <v>3400716</v>
      </c>
      <c r="AN11" s="427">
        <v>97</v>
      </c>
      <c r="AO11" s="431">
        <v>558386</v>
      </c>
      <c r="AP11" s="427">
        <v>1</v>
      </c>
      <c r="AQ11" s="433">
        <v>4982</v>
      </c>
      <c r="AR11" s="434">
        <v>563368</v>
      </c>
      <c r="AS11" s="432">
        <v>3964084</v>
      </c>
      <c r="AT11" s="435">
        <v>-9910</v>
      </c>
      <c r="AU11" s="432">
        <v>3954174</v>
      </c>
      <c r="AV11" s="433">
        <v>0</v>
      </c>
      <c r="AW11" s="432">
        <v>3954174</v>
      </c>
      <c r="AX11" s="433">
        <v>3619845</v>
      </c>
      <c r="AY11" s="433">
        <v>334329</v>
      </c>
      <c r="AZ11" s="432">
        <v>334329</v>
      </c>
    </row>
    <row r="12" spans="1:52" s="16" customFormat="1" ht="16.149999999999999" customHeight="1">
      <c r="A12" s="436">
        <v>348001</v>
      </c>
      <c r="B12" s="437">
        <v>348001</v>
      </c>
      <c r="C12" s="255" t="s">
        <v>328</v>
      </c>
      <c r="D12" s="438">
        <v>642</v>
      </c>
      <c r="E12" s="260"/>
      <c r="F12" s="439">
        <v>2273882.4546596752</v>
      </c>
      <c r="G12" s="440">
        <v>412</v>
      </c>
      <c r="H12" s="260"/>
      <c r="I12" s="439">
        <v>188912.7528201711</v>
      </c>
      <c r="J12" s="440">
        <v>517.5</v>
      </c>
      <c r="K12" s="260"/>
      <c r="L12" s="439">
        <v>64434.741140963481</v>
      </c>
      <c r="M12" s="440">
        <v>43</v>
      </c>
      <c r="N12" s="260"/>
      <c r="O12" s="439">
        <v>133050.80082592531</v>
      </c>
      <c r="P12" s="440">
        <v>0</v>
      </c>
      <c r="Q12" s="260"/>
      <c r="R12" s="439">
        <v>0</v>
      </c>
      <c r="S12" s="262">
        <v>2660280</v>
      </c>
      <c r="T12" s="260">
        <v>452873</v>
      </c>
      <c r="U12" s="260">
        <v>-7805</v>
      </c>
      <c r="V12" s="261">
        <v>445068</v>
      </c>
      <c r="W12" s="262">
        <v>3105348</v>
      </c>
      <c r="X12" s="439">
        <v>-7764</v>
      </c>
      <c r="Y12" s="262">
        <v>3097584</v>
      </c>
      <c r="Z12" s="260">
        <v>0</v>
      </c>
      <c r="AA12" s="441">
        <v>0</v>
      </c>
      <c r="AB12" s="262">
        <v>3097584</v>
      </c>
      <c r="AC12" s="260">
        <v>2840295</v>
      </c>
      <c r="AD12" s="260">
        <v>257289</v>
      </c>
      <c r="AE12" s="260"/>
      <c r="AF12" s="262">
        <v>257289</v>
      </c>
      <c r="AG12" s="262">
        <v>240235.62041800629</v>
      </c>
      <c r="AH12" s="262">
        <v>17053.379581993708</v>
      </c>
      <c r="AI12" s="262">
        <v>257289</v>
      </c>
      <c r="AJ12" s="441">
        <v>10000</v>
      </c>
      <c r="AK12" s="442">
        <v>3107584</v>
      </c>
      <c r="AL12" s="443"/>
      <c r="AM12" s="444">
        <v>3654373</v>
      </c>
      <c r="AN12" s="438">
        <v>103</v>
      </c>
      <c r="AO12" s="443">
        <v>539026</v>
      </c>
      <c r="AP12" s="438">
        <v>-4</v>
      </c>
      <c r="AQ12" s="445">
        <v>-12172</v>
      </c>
      <c r="AR12" s="446">
        <v>526854</v>
      </c>
      <c r="AS12" s="444">
        <v>4181227</v>
      </c>
      <c r="AT12" s="447">
        <v>-10452</v>
      </c>
      <c r="AU12" s="444">
        <v>4170775</v>
      </c>
      <c r="AV12" s="445">
        <v>0</v>
      </c>
      <c r="AW12" s="444">
        <v>4170776</v>
      </c>
      <c r="AX12" s="445">
        <v>3834711</v>
      </c>
      <c r="AY12" s="445">
        <v>336065</v>
      </c>
      <c r="AZ12" s="444">
        <v>336065</v>
      </c>
    </row>
    <row r="13" spans="1:52" s="16" customFormat="1" ht="16.149999999999999" customHeight="1">
      <c r="A13" s="436" t="s">
        <v>329</v>
      </c>
      <c r="B13" s="437" t="s">
        <v>330</v>
      </c>
      <c r="C13" s="255" t="s">
        <v>331</v>
      </c>
      <c r="D13" s="438">
        <v>202</v>
      </c>
      <c r="E13" s="260"/>
      <c r="F13" s="439">
        <v>738756.19876800291</v>
      </c>
      <c r="G13" s="440">
        <v>145</v>
      </c>
      <c r="H13" s="260"/>
      <c r="I13" s="439">
        <v>66492.155729309568</v>
      </c>
      <c r="J13" s="440">
        <v>11</v>
      </c>
      <c r="K13" s="260"/>
      <c r="L13" s="439">
        <v>1367.9919643131534</v>
      </c>
      <c r="M13" s="440">
        <v>23</v>
      </c>
      <c r="N13" s="260"/>
      <c r="O13" s="439">
        <v>71798.456679859097</v>
      </c>
      <c r="P13" s="440">
        <v>0</v>
      </c>
      <c r="Q13" s="260"/>
      <c r="R13" s="439">
        <v>0</v>
      </c>
      <c r="S13" s="262">
        <v>878416</v>
      </c>
      <c r="T13" s="260">
        <v>168560</v>
      </c>
      <c r="U13" s="260">
        <v>103795</v>
      </c>
      <c r="V13" s="261">
        <v>272355</v>
      </c>
      <c r="W13" s="262">
        <v>1150771</v>
      </c>
      <c r="X13" s="439">
        <v>-2876</v>
      </c>
      <c r="Y13" s="262">
        <v>1147895</v>
      </c>
      <c r="Z13" s="260">
        <v>-17705</v>
      </c>
      <c r="AA13" s="441">
        <v>4015</v>
      </c>
      <c r="AB13" s="262">
        <v>1134205</v>
      </c>
      <c r="AC13" s="260">
        <v>1015512</v>
      </c>
      <c r="AD13" s="260">
        <v>118693</v>
      </c>
      <c r="AE13" s="260"/>
      <c r="AF13" s="262">
        <v>118693</v>
      </c>
      <c r="AG13" s="262">
        <v>110825.90586567798</v>
      </c>
      <c r="AH13" s="262">
        <v>7867.0941343220184</v>
      </c>
      <c r="AI13" s="262">
        <v>118693</v>
      </c>
      <c r="AJ13" s="441">
        <v>10000</v>
      </c>
      <c r="AK13" s="442">
        <v>1144205</v>
      </c>
      <c r="AL13" s="443"/>
      <c r="AM13" s="444">
        <v>1062652</v>
      </c>
      <c r="AN13" s="438">
        <v>42</v>
      </c>
      <c r="AO13" s="443">
        <v>244210</v>
      </c>
      <c r="AP13" s="438">
        <v>53</v>
      </c>
      <c r="AQ13" s="445">
        <v>159289.5</v>
      </c>
      <c r="AR13" s="446">
        <v>403499.5</v>
      </c>
      <c r="AS13" s="444">
        <v>1466151.5</v>
      </c>
      <c r="AT13" s="447">
        <v>-3665</v>
      </c>
      <c r="AU13" s="444">
        <v>1462486.5</v>
      </c>
      <c r="AV13" s="445">
        <v>-23456</v>
      </c>
      <c r="AW13" s="444">
        <v>1439031</v>
      </c>
      <c r="AX13" s="445">
        <v>1286776</v>
      </c>
      <c r="AY13" s="445">
        <v>152255</v>
      </c>
      <c r="AZ13" s="444">
        <v>152255</v>
      </c>
    </row>
    <row r="14" spans="1:52" s="16" customFormat="1" ht="16.149999999999999" customHeight="1">
      <c r="A14" s="436" t="s">
        <v>332</v>
      </c>
      <c r="B14" s="437" t="s">
        <v>333</v>
      </c>
      <c r="C14" s="255" t="s">
        <v>334</v>
      </c>
      <c r="D14" s="438">
        <v>485</v>
      </c>
      <c r="E14" s="260"/>
      <c r="F14" s="439">
        <v>2235942.768295716</v>
      </c>
      <c r="G14" s="440">
        <v>443</v>
      </c>
      <c r="H14" s="260"/>
      <c r="I14" s="439">
        <v>266044.08971642313</v>
      </c>
      <c r="J14" s="440">
        <v>0</v>
      </c>
      <c r="K14" s="260"/>
      <c r="L14" s="439">
        <v>0</v>
      </c>
      <c r="M14" s="440">
        <v>24</v>
      </c>
      <c r="N14" s="260"/>
      <c r="O14" s="439">
        <v>97214.569261366254</v>
      </c>
      <c r="P14" s="440">
        <v>0</v>
      </c>
      <c r="Q14" s="260"/>
      <c r="R14" s="439">
        <v>0</v>
      </c>
      <c r="S14" s="262">
        <v>2599202</v>
      </c>
      <c r="T14" s="260">
        <v>348033</v>
      </c>
      <c r="U14" s="260">
        <v>-14787</v>
      </c>
      <c r="V14" s="261">
        <v>333246</v>
      </c>
      <c r="W14" s="262">
        <v>2932448</v>
      </c>
      <c r="X14" s="439">
        <v>-7331</v>
      </c>
      <c r="Y14" s="262">
        <v>2925117</v>
      </c>
      <c r="Z14" s="260">
        <v>0</v>
      </c>
      <c r="AA14" s="441">
        <v>0</v>
      </c>
      <c r="AB14" s="262">
        <v>2925117</v>
      </c>
      <c r="AC14" s="260">
        <v>2625955</v>
      </c>
      <c r="AD14" s="260">
        <v>299162</v>
      </c>
      <c r="AE14" s="260"/>
      <c r="AF14" s="262">
        <v>299162</v>
      </c>
      <c r="AG14" s="262">
        <v>279333.23490507406</v>
      </c>
      <c r="AH14" s="262">
        <v>19828.765094925941</v>
      </c>
      <c r="AI14" s="262">
        <v>299162</v>
      </c>
      <c r="AJ14" s="441">
        <v>0</v>
      </c>
      <c r="AK14" s="442">
        <v>2925117</v>
      </c>
      <c r="AL14" s="443"/>
      <c r="AM14" s="444">
        <v>2244751</v>
      </c>
      <c r="AN14" s="438">
        <v>68</v>
      </c>
      <c r="AO14" s="443">
        <v>301013</v>
      </c>
      <c r="AP14" s="438">
        <v>-14</v>
      </c>
      <c r="AQ14" s="445">
        <v>-44097.5</v>
      </c>
      <c r="AR14" s="446">
        <v>256915.5</v>
      </c>
      <c r="AS14" s="444">
        <v>2501666.5</v>
      </c>
      <c r="AT14" s="447">
        <v>-6253</v>
      </c>
      <c r="AU14" s="444">
        <v>2495413.5</v>
      </c>
      <c r="AV14" s="445">
        <v>0</v>
      </c>
      <c r="AW14" s="444">
        <v>2495414</v>
      </c>
      <c r="AX14" s="445">
        <v>2242767</v>
      </c>
      <c r="AY14" s="445">
        <v>252647</v>
      </c>
      <c r="AZ14" s="444">
        <v>252647</v>
      </c>
    </row>
    <row r="15" spans="1:52" s="16" customFormat="1" ht="16.149999999999999" customHeight="1">
      <c r="A15" s="448" t="s">
        <v>335</v>
      </c>
      <c r="B15" s="449" t="s">
        <v>336</v>
      </c>
      <c r="C15" s="264" t="s">
        <v>337</v>
      </c>
      <c r="D15" s="450">
        <v>358</v>
      </c>
      <c r="E15" s="269"/>
      <c r="F15" s="451">
        <v>1657989.4809595905</v>
      </c>
      <c r="G15" s="452">
        <v>321</v>
      </c>
      <c r="H15" s="269"/>
      <c r="I15" s="451">
        <v>200318.89880376364</v>
      </c>
      <c r="J15" s="452">
        <v>0</v>
      </c>
      <c r="K15" s="269"/>
      <c r="L15" s="451">
        <v>0</v>
      </c>
      <c r="M15" s="452">
        <v>10</v>
      </c>
      <c r="N15" s="269"/>
      <c r="O15" s="451">
        <v>42535.623307191345</v>
      </c>
      <c r="P15" s="452">
        <v>5</v>
      </c>
      <c r="Q15" s="269"/>
      <c r="R15" s="451">
        <v>8713.5187622493886</v>
      </c>
      <c r="S15" s="271">
        <v>1909557</v>
      </c>
      <c r="T15" s="269">
        <v>251812</v>
      </c>
      <c r="U15" s="269">
        <v>-19571</v>
      </c>
      <c r="V15" s="270">
        <v>232241</v>
      </c>
      <c r="W15" s="271">
        <v>2141798</v>
      </c>
      <c r="X15" s="451">
        <v>-5354</v>
      </c>
      <c r="Y15" s="271">
        <v>2136444</v>
      </c>
      <c r="Z15" s="269">
        <v>-12160</v>
      </c>
      <c r="AA15" s="453">
        <v>0</v>
      </c>
      <c r="AB15" s="271">
        <v>2124284</v>
      </c>
      <c r="AC15" s="272">
        <v>1908882</v>
      </c>
      <c r="AD15" s="269">
        <v>215402</v>
      </c>
      <c r="AE15" s="454"/>
      <c r="AF15" s="273">
        <v>215402</v>
      </c>
      <c r="AG15" s="318">
        <v>201124.93386533973</v>
      </c>
      <c r="AH15" s="318">
        <v>14277.066134660272</v>
      </c>
      <c r="AI15" s="318">
        <v>215402</v>
      </c>
      <c r="AJ15" s="453">
        <v>3482</v>
      </c>
      <c r="AK15" s="273">
        <v>2127766</v>
      </c>
      <c r="AL15" s="455"/>
      <c r="AM15" s="456">
        <v>1271241</v>
      </c>
      <c r="AN15" s="450">
        <v>47</v>
      </c>
      <c r="AO15" s="455">
        <v>168290</v>
      </c>
      <c r="AP15" s="450">
        <v>-10</v>
      </c>
      <c r="AQ15" s="457">
        <v>-17755</v>
      </c>
      <c r="AR15" s="458">
        <v>150535</v>
      </c>
      <c r="AS15" s="456">
        <v>1421776</v>
      </c>
      <c r="AT15" s="459">
        <v>-3554</v>
      </c>
      <c r="AU15" s="456">
        <v>1418222</v>
      </c>
      <c r="AV15" s="457">
        <v>-7427</v>
      </c>
      <c r="AW15" s="456">
        <v>1410795</v>
      </c>
      <c r="AX15" s="457">
        <v>1273267</v>
      </c>
      <c r="AY15" s="457">
        <v>137528</v>
      </c>
      <c r="AZ15" s="456">
        <v>137528</v>
      </c>
    </row>
    <row r="16" spans="1:52" s="16" customFormat="1" ht="16.149999999999999" customHeight="1">
      <c r="A16" s="425" t="s">
        <v>338</v>
      </c>
      <c r="B16" s="426" t="s">
        <v>339</v>
      </c>
      <c r="C16" s="244" t="s">
        <v>340</v>
      </c>
      <c r="D16" s="427">
        <v>533</v>
      </c>
      <c r="E16" s="249"/>
      <c r="F16" s="428">
        <v>1848182.6280694443</v>
      </c>
      <c r="G16" s="429">
        <v>337</v>
      </c>
      <c r="H16" s="249"/>
      <c r="I16" s="428">
        <v>162997.75009053157</v>
      </c>
      <c r="J16" s="429">
        <v>0</v>
      </c>
      <c r="K16" s="249"/>
      <c r="L16" s="428">
        <v>0</v>
      </c>
      <c r="M16" s="429">
        <v>40</v>
      </c>
      <c r="N16" s="249"/>
      <c r="O16" s="428">
        <v>132824.37902920856</v>
      </c>
      <c r="P16" s="429">
        <v>0</v>
      </c>
      <c r="Q16" s="249"/>
      <c r="R16" s="428">
        <v>0</v>
      </c>
      <c r="S16" s="251">
        <v>2144004</v>
      </c>
      <c r="T16" s="249">
        <v>-195959</v>
      </c>
      <c r="U16" s="249">
        <v>-30870</v>
      </c>
      <c r="V16" s="250">
        <v>-226829</v>
      </c>
      <c r="W16" s="251">
        <v>1917175</v>
      </c>
      <c r="X16" s="428">
        <v>-4794</v>
      </c>
      <c r="Y16" s="251">
        <v>1912381</v>
      </c>
      <c r="Z16" s="249">
        <v>-3832</v>
      </c>
      <c r="AA16" s="430">
        <v>0</v>
      </c>
      <c r="AB16" s="251">
        <v>1908549</v>
      </c>
      <c r="AC16" s="249">
        <v>1787217</v>
      </c>
      <c r="AD16" s="249">
        <v>121332</v>
      </c>
      <c r="AE16" s="249"/>
      <c r="AF16" s="251">
        <v>121332</v>
      </c>
      <c r="AG16" s="251">
        <v>113289.99023105357</v>
      </c>
      <c r="AH16" s="251">
        <v>8042.009768946431</v>
      </c>
      <c r="AI16" s="251">
        <v>121332</v>
      </c>
      <c r="AJ16" s="430">
        <v>0</v>
      </c>
      <c r="AK16" s="253">
        <v>1908549</v>
      </c>
      <c r="AL16" s="431"/>
      <c r="AM16" s="432">
        <v>2817727</v>
      </c>
      <c r="AN16" s="427">
        <v>-59</v>
      </c>
      <c r="AO16" s="431">
        <v>-318810</v>
      </c>
      <c r="AP16" s="427">
        <v>-11</v>
      </c>
      <c r="AQ16" s="433">
        <v>-23989</v>
      </c>
      <c r="AR16" s="434">
        <v>-342799</v>
      </c>
      <c r="AS16" s="432">
        <v>2474928</v>
      </c>
      <c r="AT16" s="435">
        <v>-6188</v>
      </c>
      <c r="AU16" s="432">
        <v>2468740</v>
      </c>
      <c r="AV16" s="433">
        <v>-5816</v>
      </c>
      <c r="AW16" s="432">
        <v>2462926</v>
      </c>
      <c r="AX16" s="433">
        <v>2300644</v>
      </c>
      <c r="AY16" s="433">
        <v>162282</v>
      </c>
      <c r="AZ16" s="432">
        <v>162282</v>
      </c>
    </row>
    <row r="17" spans="1:52" s="16" customFormat="1" ht="16.149999999999999" customHeight="1">
      <c r="A17" s="436" t="s">
        <v>341</v>
      </c>
      <c r="B17" s="437" t="s">
        <v>341</v>
      </c>
      <c r="C17" s="255" t="s">
        <v>342</v>
      </c>
      <c r="D17" s="438">
        <v>0</v>
      </c>
      <c r="E17" s="260"/>
      <c r="F17" s="439">
        <v>0</v>
      </c>
      <c r="G17" s="440">
        <v>0</v>
      </c>
      <c r="H17" s="260"/>
      <c r="I17" s="439">
        <v>0</v>
      </c>
      <c r="J17" s="440">
        <v>0</v>
      </c>
      <c r="K17" s="260"/>
      <c r="L17" s="439">
        <v>0</v>
      </c>
      <c r="M17" s="440">
        <v>0</v>
      </c>
      <c r="N17" s="260"/>
      <c r="O17" s="439">
        <v>0</v>
      </c>
      <c r="P17" s="440">
        <v>0</v>
      </c>
      <c r="Q17" s="260"/>
      <c r="R17" s="439">
        <v>0</v>
      </c>
      <c r="S17" s="262">
        <v>0</v>
      </c>
      <c r="T17" s="260">
        <v>1882404</v>
      </c>
      <c r="U17" s="260">
        <v>8573</v>
      </c>
      <c r="V17" s="261">
        <v>1890977</v>
      </c>
      <c r="W17" s="262">
        <v>1890977</v>
      </c>
      <c r="X17" s="439">
        <v>-4728</v>
      </c>
      <c r="Y17" s="262">
        <v>1886249</v>
      </c>
      <c r="Z17" s="260">
        <v>0</v>
      </c>
      <c r="AA17" s="441">
        <v>6408</v>
      </c>
      <c r="AB17" s="262">
        <v>1892657</v>
      </c>
      <c r="AC17" s="260">
        <v>1748874</v>
      </c>
      <c r="AD17" s="260">
        <v>143783</v>
      </c>
      <c r="AE17" s="260"/>
      <c r="AF17" s="262">
        <v>143783</v>
      </c>
      <c r="AG17" s="262">
        <v>134252.91485668722</v>
      </c>
      <c r="AH17" s="262">
        <v>9530.0851433127827</v>
      </c>
      <c r="AI17" s="262">
        <v>143783</v>
      </c>
      <c r="AJ17" s="441">
        <v>10000</v>
      </c>
      <c r="AK17" s="442">
        <v>1902657</v>
      </c>
      <c r="AL17" s="443"/>
      <c r="AM17" s="444">
        <v>0</v>
      </c>
      <c r="AN17" s="438">
        <v>380</v>
      </c>
      <c r="AO17" s="443">
        <v>2225684</v>
      </c>
      <c r="AP17" s="438">
        <v>4</v>
      </c>
      <c r="AQ17" s="445">
        <v>4239.5</v>
      </c>
      <c r="AR17" s="446">
        <v>2229923.5</v>
      </c>
      <c r="AS17" s="444">
        <v>2229923.5</v>
      </c>
      <c r="AT17" s="447">
        <v>-5574</v>
      </c>
      <c r="AU17" s="444">
        <v>2224349.5</v>
      </c>
      <c r="AV17" s="445">
        <v>0</v>
      </c>
      <c r="AW17" s="444">
        <v>2224351</v>
      </c>
      <c r="AX17" s="445">
        <v>2038155</v>
      </c>
      <c r="AY17" s="445">
        <v>186196</v>
      </c>
      <c r="AZ17" s="444">
        <v>186196</v>
      </c>
    </row>
    <row r="18" spans="1:52" s="16" customFormat="1" ht="16.149999999999999" customHeight="1">
      <c r="A18" s="436" t="s">
        <v>343</v>
      </c>
      <c r="B18" s="437" t="s">
        <v>343</v>
      </c>
      <c r="C18" s="255" t="s">
        <v>344</v>
      </c>
      <c r="D18" s="438">
        <v>0</v>
      </c>
      <c r="E18" s="260"/>
      <c r="F18" s="439">
        <v>0</v>
      </c>
      <c r="G18" s="440">
        <v>0</v>
      </c>
      <c r="H18" s="260"/>
      <c r="I18" s="439">
        <v>0</v>
      </c>
      <c r="J18" s="440">
        <v>0</v>
      </c>
      <c r="K18" s="260"/>
      <c r="L18" s="439">
        <v>0</v>
      </c>
      <c r="M18" s="440">
        <v>0</v>
      </c>
      <c r="N18" s="260"/>
      <c r="O18" s="439">
        <v>0</v>
      </c>
      <c r="P18" s="440">
        <v>0</v>
      </c>
      <c r="Q18" s="260"/>
      <c r="R18" s="439">
        <v>0</v>
      </c>
      <c r="S18" s="262">
        <v>0</v>
      </c>
      <c r="T18" s="260">
        <v>169795</v>
      </c>
      <c r="U18" s="260">
        <v>1507</v>
      </c>
      <c r="V18" s="261">
        <v>171302</v>
      </c>
      <c r="W18" s="262">
        <v>171302</v>
      </c>
      <c r="X18" s="439">
        <v>-429</v>
      </c>
      <c r="Y18" s="262">
        <v>170873</v>
      </c>
      <c r="Z18" s="260">
        <v>0</v>
      </c>
      <c r="AA18" s="441">
        <v>0</v>
      </c>
      <c r="AB18" s="262">
        <v>170873</v>
      </c>
      <c r="AC18" s="260">
        <v>165018</v>
      </c>
      <c r="AD18" s="260">
        <v>5855</v>
      </c>
      <c r="AE18" s="260"/>
      <c r="AF18" s="262">
        <v>5855</v>
      </c>
      <c r="AG18" s="262">
        <v>5466.9245772163868</v>
      </c>
      <c r="AH18" s="262">
        <v>388.07542278361325</v>
      </c>
      <c r="AI18" s="262">
        <v>5855</v>
      </c>
      <c r="AJ18" s="441">
        <v>0</v>
      </c>
      <c r="AK18" s="442">
        <v>170873</v>
      </c>
      <c r="AL18" s="443"/>
      <c r="AM18" s="444">
        <v>0</v>
      </c>
      <c r="AN18" s="438">
        <v>43</v>
      </c>
      <c r="AO18" s="443">
        <v>307488</v>
      </c>
      <c r="AP18" s="438">
        <v>1</v>
      </c>
      <c r="AQ18" s="445">
        <v>3653.5</v>
      </c>
      <c r="AR18" s="446">
        <v>311141.5</v>
      </c>
      <c r="AS18" s="444">
        <v>311141.5</v>
      </c>
      <c r="AT18" s="447">
        <v>-777</v>
      </c>
      <c r="AU18" s="444">
        <v>310364.5</v>
      </c>
      <c r="AV18" s="445">
        <v>0</v>
      </c>
      <c r="AW18" s="444">
        <v>310365</v>
      </c>
      <c r="AX18" s="445">
        <v>298394</v>
      </c>
      <c r="AY18" s="445">
        <v>11971</v>
      </c>
      <c r="AZ18" s="444">
        <v>11971</v>
      </c>
    </row>
    <row r="19" spans="1:52" s="16" customFormat="1" ht="16.149999999999999" customHeight="1">
      <c r="A19" s="436" t="s">
        <v>345</v>
      </c>
      <c r="B19" s="437" t="s">
        <v>345</v>
      </c>
      <c r="C19" s="255" t="s">
        <v>346</v>
      </c>
      <c r="D19" s="438">
        <v>0</v>
      </c>
      <c r="E19" s="260"/>
      <c r="F19" s="439">
        <v>0</v>
      </c>
      <c r="G19" s="440">
        <v>0</v>
      </c>
      <c r="H19" s="260"/>
      <c r="I19" s="439">
        <v>0</v>
      </c>
      <c r="J19" s="440">
        <v>0</v>
      </c>
      <c r="K19" s="260"/>
      <c r="L19" s="439">
        <v>0</v>
      </c>
      <c r="M19" s="440">
        <v>0</v>
      </c>
      <c r="N19" s="260"/>
      <c r="O19" s="439">
        <v>0</v>
      </c>
      <c r="P19" s="440">
        <v>0</v>
      </c>
      <c r="Q19" s="260"/>
      <c r="R19" s="439">
        <v>0</v>
      </c>
      <c r="S19" s="262">
        <v>0</v>
      </c>
      <c r="T19" s="260">
        <v>474827</v>
      </c>
      <c r="U19" s="260">
        <v>-44052</v>
      </c>
      <c r="V19" s="261">
        <v>430775</v>
      </c>
      <c r="W19" s="262">
        <v>430775</v>
      </c>
      <c r="X19" s="439">
        <v>-1077</v>
      </c>
      <c r="Y19" s="262">
        <v>429698</v>
      </c>
      <c r="Z19" s="260">
        <v>0</v>
      </c>
      <c r="AA19" s="441">
        <v>0</v>
      </c>
      <c r="AB19" s="262">
        <v>429698</v>
      </c>
      <c r="AC19" s="260">
        <v>410838</v>
      </c>
      <c r="AD19" s="260">
        <v>18860</v>
      </c>
      <c r="AE19" s="260"/>
      <c r="AF19" s="262">
        <v>18860</v>
      </c>
      <c r="AG19" s="262">
        <v>17609.939799539035</v>
      </c>
      <c r="AH19" s="262">
        <v>1250.0602004609646</v>
      </c>
      <c r="AI19" s="262">
        <v>18860</v>
      </c>
      <c r="AJ19" s="441">
        <v>0</v>
      </c>
      <c r="AK19" s="442">
        <v>429698</v>
      </c>
      <c r="AL19" s="443"/>
      <c r="AM19" s="444">
        <v>0</v>
      </c>
      <c r="AN19" s="438">
        <v>110</v>
      </c>
      <c r="AO19" s="443">
        <v>761024</v>
      </c>
      <c r="AP19" s="438">
        <v>-18</v>
      </c>
      <c r="AQ19" s="445">
        <v>-63203</v>
      </c>
      <c r="AR19" s="446">
        <v>697821</v>
      </c>
      <c r="AS19" s="444">
        <v>697821</v>
      </c>
      <c r="AT19" s="447">
        <v>-1745</v>
      </c>
      <c r="AU19" s="444">
        <v>696076</v>
      </c>
      <c r="AV19" s="445">
        <v>0</v>
      </c>
      <c r="AW19" s="444">
        <v>696077</v>
      </c>
      <c r="AX19" s="445">
        <v>657182</v>
      </c>
      <c r="AY19" s="445">
        <v>38895</v>
      </c>
      <c r="AZ19" s="444">
        <v>38895</v>
      </c>
    </row>
    <row r="20" spans="1:52" s="16" customFormat="1" ht="16.149999999999999" customHeight="1">
      <c r="A20" s="448" t="s">
        <v>347</v>
      </c>
      <c r="B20" s="449" t="s">
        <v>347</v>
      </c>
      <c r="C20" s="264" t="s">
        <v>348</v>
      </c>
      <c r="D20" s="450">
        <v>0</v>
      </c>
      <c r="E20" s="269"/>
      <c r="F20" s="451">
        <v>0</v>
      </c>
      <c r="G20" s="452">
        <v>0</v>
      </c>
      <c r="H20" s="269"/>
      <c r="I20" s="451">
        <v>0</v>
      </c>
      <c r="J20" s="452">
        <v>0</v>
      </c>
      <c r="K20" s="269"/>
      <c r="L20" s="451">
        <v>0</v>
      </c>
      <c r="M20" s="452">
        <v>0</v>
      </c>
      <c r="N20" s="269"/>
      <c r="O20" s="451">
        <v>0</v>
      </c>
      <c r="P20" s="452">
        <v>0</v>
      </c>
      <c r="Q20" s="269"/>
      <c r="R20" s="451">
        <v>0</v>
      </c>
      <c r="S20" s="271">
        <v>0</v>
      </c>
      <c r="T20" s="269">
        <v>1360678</v>
      </c>
      <c r="U20" s="269">
        <v>37187</v>
      </c>
      <c r="V20" s="270">
        <v>1397865</v>
      </c>
      <c r="W20" s="271">
        <v>1397865</v>
      </c>
      <c r="X20" s="451">
        <v>-3496</v>
      </c>
      <c r="Y20" s="271">
        <v>1394369</v>
      </c>
      <c r="Z20" s="269">
        <v>0</v>
      </c>
      <c r="AA20" s="453">
        <v>0</v>
      </c>
      <c r="AB20" s="271">
        <v>1394369</v>
      </c>
      <c r="AC20" s="272">
        <v>1300687</v>
      </c>
      <c r="AD20" s="269">
        <v>93682</v>
      </c>
      <c r="AE20" s="454"/>
      <c r="AF20" s="273">
        <v>93682</v>
      </c>
      <c r="AG20" s="318">
        <v>87472.660673404869</v>
      </c>
      <c r="AH20" s="318">
        <v>6209.3393265951308</v>
      </c>
      <c r="AI20" s="318">
        <v>93682</v>
      </c>
      <c r="AJ20" s="453">
        <v>0</v>
      </c>
      <c r="AK20" s="273">
        <v>1394369</v>
      </c>
      <c r="AL20" s="455"/>
      <c r="AM20" s="456">
        <v>0</v>
      </c>
      <c r="AN20" s="450">
        <v>321</v>
      </c>
      <c r="AO20" s="455">
        <v>1711982</v>
      </c>
      <c r="AP20" s="450">
        <v>19</v>
      </c>
      <c r="AQ20" s="457">
        <v>62303</v>
      </c>
      <c r="AR20" s="458">
        <v>1774285</v>
      </c>
      <c r="AS20" s="456">
        <v>1774285</v>
      </c>
      <c r="AT20" s="459">
        <v>-4435</v>
      </c>
      <c r="AU20" s="456">
        <v>1769850</v>
      </c>
      <c r="AV20" s="457">
        <v>0</v>
      </c>
      <c r="AW20" s="456">
        <v>1769851</v>
      </c>
      <c r="AX20" s="457">
        <v>1644929</v>
      </c>
      <c r="AY20" s="457">
        <v>124922</v>
      </c>
      <c r="AZ20" s="456">
        <v>124922</v>
      </c>
    </row>
    <row r="21" spans="1:52" s="16" customFormat="1" ht="16.149999999999999" customHeight="1">
      <c r="A21" s="425" t="s">
        <v>349</v>
      </c>
      <c r="B21" s="426"/>
      <c r="C21" s="244" t="s">
        <v>350</v>
      </c>
      <c r="D21" s="427">
        <v>0</v>
      </c>
      <c r="E21" s="249"/>
      <c r="F21" s="428">
        <v>0</v>
      </c>
      <c r="G21" s="429">
        <v>0</v>
      </c>
      <c r="H21" s="249"/>
      <c r="I21" s="428">
        <v>0</v>
      </c>
      <c r="J21" s="429">
        <v>0</v>
      </c>
      <c r="K21" s="249"/>
      <c r="L21" s="428">
        <v>0</v>
      </c>
      <c r="M21" s="429">
        <v>0</v>
      </c>
      <c r="N21" s="249"/>
      <c r="O21" s="428">
        <v>0</v>
      </c>
      <c r="P21" s="429">
        <v>0</v>
      </c>
      <c r="Q21" s="249"/>
      <c r="R21" s="428">
        <v>0</v>
      </c>
      <c r="S21" s="251">
        <v>0</v>
      </c>
      <c r="T21" s="249">
        <v>300527</v>
      </c>
      <c r="U21" s="249">
        <v>28067</v>
      </c>
      <c r="V21" s="250">
        <v>328594</v>
      </c>
      <c r="W21" s="251">
        <v>328594</v>
      </c>
      <c r="X21" s="428">
        <v>-821</v>
      </c>
      <c r="Y21" s="251">
        <v>327773</v>
      </c>
      <c r="Z21" s="249">
        <v>0</v>
      </c>
      <c r="AA21" s="430">
        <v>0</v>
      </c>
      <c r="AB21" s="251">
        <v>327773</v>
      </c>
      <c r="AC21" s="249">
        <v>306694</v>
      </c>
      <c r="AD21" s="249">
        <v>21079</v>
      </c>
      <c r="AE21" s="249">
        <v>-16667</v>
      </c>
      <c r="AF21" s="251">
        <v>4412</v>
      </c>
      <c r="AG21" s="251">
        <v>4119.5681015676682</v>
      </c>
      <c r="AH21" s="251">
        <v>292.43189843233176</v>
      </c>
      <c r="AI21" s="251">
        <v>4412</v>
      </c>
      <c r="AJ21" s="430">
        <v>0</v>
      </c>
      <c r="AK21" s="253">
        <v>327773</v>
      </c>
      <c r="AL21" s="431"/>
      <c r="AM21" s="432">
        <v>0</v>
      </c>
      <c r="AN21" s="427">
        <v>81</v>
      </c>
      <c r="AO21" s="431">
        <v>829533</v>
      </c>
      <c r="AP21" s="427">
        <v>16</v>
      </c>
      <c r="AQ21" s="433">
        <v>64967</v>
      </c>
      <c r="AR21" s="434">
        <v>894500</v>
      </c>
      <c r="AS21" s="432">
        <v>894500</v>
      </c>
      <c r="AT21" s="435">
        <v>-2236</v>
      </c>
      <c r="AU21" s="432">
        <v>892264</v>
      </c>
      <c r="AV21" s="433">
        <v>0</v>
      </c>
      <c r="AW21" s="432">
        <v>892265</v>
      </c>
      <c r="AX21" s="433">
        <v>844167</v>
      </c>
      <c r="AY21" s="433">
        <v>48098</v>
      </c>
      <c r="AZ21" s="432">
        <v>48098</v>
      </c>
    </row>
    <row r="22" spans="1:52" s="16" customFormat="1" ht="16.149999999999999" customHeight="1">
      <c r="A22" s="436" t="s">
        <v>351</v>
      </c>
      <c r="B22" s="437" t="s">
        <v>352</v>
      </c>
      <c r="C22" s="255" t="s">
        <v>353</v>
      </c>
      <c r="D22" s="438">
        <v>626</v>
      </c>
      <c r="E22" s="260"/>
      <c r="F22" s="439">
        <v>2196213.1460591205</v>
      </c>
      <c r="G22" s="440">
        <v>525</v>
      </c>
      <c r="H22" s="260"/>
      <c r="I22" s="439">
        <v>232985.15234388193</v>
      </c>
      <c r="J22" s="440">
        <v>0</v>
      </c>
      <c r="K22" s="260"/>
      <c r="L22" s="439">
        <v>0</v>
      </c>
      <c r="M22" s="440">
        <v>49</v>
      </c>
      <c r="N22" s="260"/>
      <c r="O22" s="439">
        <v>156928.16364830735</v>
      </c>
      <c r="P22" s="440">
        <v>0</v>
      </c>
      <c r="Q22" s="260"/>
      <c r="R22" s="439">
        <v>0</v>
      </c>
      <c r="S22" s="262">
        <v>2586126</v>
      </c>
      <c r="T22" s="260">
        <v>161622</v>
      </c>
      <c r="U22" s="260">
        <v>-91186</v>
      </c>
      <c r="V22" s="261">
        <v>70436</v>
      </c>
      <c r="W22" s="262">
        <v>2656562</v>
      </c>
      <c r="X22" s="439">
        <v>-6642</v>
      </c>
      <c r="Y22" s="262">
        <v>2649920</v>
      </c>
      <c r="Z22" s="260">
        <v>-2083</v>
      </c>
      <c r="AA22" s="441">
        <v>0</v>
      </c>
      <c r="AB22" s="262">
        <v>2647837</v>
      </c>
      <c r="AC22" s="260">
        <v>2416320</v>
      </c>
      <c r="AD22" s="260">
        <v>231517</v>
      </c>
      <c r="AE22" s="260"/>
      <c r="AF22" s="262">
        <v>231517</v>
      </c>
      <c r="AG22" s="262">
        <v>216171.81508854075</v>
      </c>
      <c r="AH22" s="262">
        <v>15345.184911459248</v>
      </c>
      <c r="AI22" s="262">
        <v>231517</v>
      </c>
      <c r="AJ22" s="441">
        <v>0</v>
      </c>
      <c r="AK22" s="442">
        <v>2647837</v>
      </c>
      <c r="AL22" s="443"/>
      <c r="AM22" s="444">
        <v>4484864</v>
      </c>
      <c r="AN22" s="438">
        <v>48</v>
      </c>
      <c r="AO22" s="443">
        <v>394372</v>
      </c>
      <c r="AP22" s="438">
        <v>-44</v>
      </c>
      <c r="AQ22" s="445">
        <v>-158492.5</v>
      </c>
      <c r="AR22" s="446">
        <v>235879.5</v>
      </c>
      <c r="AS22" s="444">
        <v>4720743.5</v>
      </c>
      <c r="AT22" s="447">
        <v>-11802</v>
      </c>
      <c r="AU22" s="444">
        <v>4708941.5</v>
      </c>
      <c r="AV22" s="445">
        <v>-3477</v>
      </c>
      <c r="AW22" s="444">
        <v>4705465</v>
      </c>
      <c r="AX22" s="445">
        <v>4270451</v>
      </c>
      <c r="AY22" s="445">
        <v>435014</v>
      </c>
      <c r="AZ22" s="444">
        <v>435014</v>
      </c>
    </row>
    <row r="23" spans="1:52" s="16" customFormat="1" ht="16.149999999999999" customHeight="1">
      <c r="A23" s="436" t="s">
        <v>354</v>
      </c>
      <c r="B23" s="437" t="s">
        <v>355</v>
      </c>
      <c r="C23" s="255" t="s">
        <v>356</v>
      </c>
      <c r="D23" s="438">
        <v>275</v>
      </c>
      <c r="E23" s="260"/>
      <c r="F23" s="439">
        <v>722901.7605578322</v>
      </c>
      <c r="G23" s="440">
        <v>226</v>
      </c>
      <c r="H23" s="260"/>
      <c r="I23" s="439">
        <v>66634.458572461313</v>
      </c>
      <c r="J23" s="440">
        <v>0</v>
      </c>
      <c r="K23" s="260"/>
      <c r="L23" s="439">
        <v>0</v>
      </c>
      <c r="M23" s="440">
        <v>31</v>
      </c>
      <c r="N23" s="260"/>
      <c r="O23" s="439">
        <v>65717.788514882413</v>
      </c>
      <c r="P23" s="440">
        <v>0</v>
      </c>
      <c r="Q23" s="260"/>
      <c r="R23" s="439">
        <v>0</v>
      </c>
      <c r="S23" s="262">
        <v>855253</v>
      </c>
      <c r="T23" s="260">
        <v>15150</v>
      </c>
      <c r="U23" s="260">
        <v>-8141</v>
      </c>
      <c r="V23" s="261">
        <v>7009</v>
      </c>
      <c r="W23" s="262">
        <v>862262</v>
      </c>
      <c r="X23" s="439">
        <v>-2155</v>
      </c>
      <c r="Y23" s="262">
        <v>860107</v>
      </c>
      <c r="Z23" s="260">
        <v>-5199</v>
      </c>
      <c r="AA23" s="441">
        <v>0</v>
      </c>
      <c r="AB23" s="262">
        <v>854908</v>
      </c>
      <c r="AC23" s="260">
        <v>782708</v>
      </c>
      <c r="AD23" s="260">
        <v>72200</v>
      </c>
      <c r="AE23" s="260"/>
      <c r="AF23" s="262">
        <v>72200</v>
      </c>
      <c r="AG23" s="262">
        <v>67414.509731003098</v>
      </c>
      <c r="AH23" s="262">
        <v>4785.4902689969022</v>
      </c>
      <c r="AI23" s="262">
        <v>72200</v>
      </c>
      <c r="AJ23" s="441">
        <v>0</v>
      </c>
      <c r="AK23" s="442">
        <v>854908</v>
      </c>
      <c r="AL23" s="443"/>
      <c r="AM23" s="444">
        <v>3189722</v>
      </c>
      <c r="AN23" s="438">
        <v>4</v>
      </c>
      <c r="AO23" s="443">
        <v>-4943</v>
      </c>
      <c r="AP23" s="438">
        <v>-7</v>
      </c>
      <c r="AQ23" s="445">
        <v>-49845.5</v>
      </c>
      <c r="AR23" s="446">
        <v>-54788.5</v>
      </c>
      <c r="AS23" s="444">
        <v>3134933.5</v>
      </c>
      <c r="AT23" s="447">
        <v>-7837</v>
      </c>
      <c r="AU23" s="444">
        <v>3127096.5</v>
      </c>
      <c r="AV23" s="445">
        <v>-16577</v>
      </c>
      <c r="AW23" s="444">
        <v>3110520</v>
      </c>
      <c r="AX23" s="445">
        <v>2830968</v>
      </c>
      <c r="AY23" s="445">
        <v>279552</v>
      </c>
      <c r="AZ23" s="444">
        <v>279552</v>
      </c>
    </row>
    <row r="24" spans="1:52" s="16" customFormat="1" ht="16.149999999999999" customHeight="1">
      <c r="A24" s="436" t="s">
        <v>357</v>
      </c>
      <c r="B24" s="437" t="s">
        <v>358</v>
      </c>
      <c r="C24" s="255" t="s">
        <v>359</v>
      </c>
      <c r="D24" s="438">
        <v>462</v>
      </c>
      <c r="E24" s="260"/>
      <c r="F24" s="439">
        <v>2351047.3735593138</v>
      </c>
      <c r="G24" s="440">
        <v>222</v>
      </c>
      <c r="H24" s="260"/>
      <c r="I24" s="439">
        <v>154673.65348780551</v>
      </c>
      <c r="J24" s="440">
        <v>229</v>
      </c>
      <c r="K24" s="260"/>
      <c r="L24" s="439">
        <v>43530.483727888815</v>
      </c>
      <c r="M24" s="440">
        <v>43</v>
      </c>
      <c r="N24" s="260"/>
      <c r="O24" s="439">
        <v>203512.79331558218</v>
      </c>
      <c r="P24" s="440">
        <v>10</v>
      </c>
      <c r="Q24" s="260"/>
      <c r="R24" s="439">
        <v>19072.945325506105</v>
      </c>
      <c r="S24" s="262">
        <v>2771837</v>
      </c>
      <c r="T24" s="260">
        <v>165864</v>
      </c>
      <c r="U24" s="260">
        <v>3523</v>
      </c>
      <c r="V24" s="261">
        <v>169387</v>
      </c>
      <c r="W24" s="262">
        <v>2941224</v>
      </c>
      <c r="X24" s="439">
        <v>-7352</v>
      </c>
      <c r="Y24" s="262">
        <v>2933872</v>
      </c>
      <c r="Z24" s="260">
        <v>0</v>
      </c>
      <c r="AA24" s="441">
        <v>5247</v>
      </c>
      <c r="AB24" s="262">
        <v>2939119</v>
      </c>
      <c r="AC24" s="260">
        <v>2666020</v>
      </c>
      <c r="AD24" s="260">
        <v>273099</v>
      </c>
      <c r="AE24" s="260"/>
      <c r="AF24" s="262">
        <v>273099</v>
      </c>
      <c r="AG24" s="262">
        <v>254997.71735494756</v>
      </c>
      <c r="AH24" s="262">
        <v>18101.282645052444</v>
      </c>
      <c r="AI24" s="262">
        <v>273099</v>
      </c>
      <c r="AJ24" s="441">
        <v>10000</v>
      </c>
      <c r="AK24" s="442">
        <v>2949119</v>
      </c>
      <c r="AL24" s="443"/>
      <c r="AM24" s="444">
        <v>1337008</v>
      </c>
      <c r="AN24" s="438">
        <v>38</v>
      </c>
      <c r="AO24" s="443">
        <v>109614</v>
      </c>
      <c r="AP24" s="438">
        <v>0</v>
      </c>
      <c r="AQ24" s="445">
        <v>607.5</v>
      </c>
      <c r="AR24" s="446">
        <v>110221.5</v>
      </c>
      <c r="AS24" s="444">
        <v>1447229.5</v>
      </c>
      <c r="AT24" s="447">
        <v>-3619</v>
      </c>
      <c r="AU24" s="444">
        <v>1443610.5</v>
      </c>
      <c r="AV24" s="445">
        <v>0</v>
      </c>
      <c r="AW24" s="444">
        <v>1443611</v>
      </c>
      <c r="AX24" s="445">
        <v>1306534</v>
      </c>
      <c r="AY24" s="445">
        <v>137077</v>
      </c>
      <c r="AZ24" s="444">
        <v>137077</v>
      </c>
    </row>
    <row r="25" spans="1:52" s="16" customFormat="1" ht="16.149999999999999" customHeight="1">
      <c r="A25" s="448" t="s">
        <v>360</v>
      </c>
      <c r="B25" s="449">
        <v>328002</v>
      </c>
      <c r="C25" s="264" t="s">
        <v>361</v>
      </c>
      <c r="D25" s="450">
        <v>263</v>
      </c>
      <c r="E25" s="269"/>
      <c r="F25" s="451">
        <v>993870.55434430018</v>
      </c>
      <c r="G25" s="452">
        <v>155</v>
      </c>
      <c r="H25" s="269"/>
      <c r="I25" s="451">
        <v>81866.57780656754</v>
      </c>
      <c r="J25" s="452">
        <v>308</v>
      </c>
      <c r="K25" s="269"/>
      <c r="L25" s="451">
        <v>44309.286923285908</v>
      </c>
      <c r="M25" s="452">
        <v>37</v>
      </c>
      <c r="N25" s="269"/>
      <c r="O25" s="451">
        <v>132897.94476007676</v>
      </c>
      <c r="P25" s="452">
        <v>0</v>
      </c>
      <c r="Q25" s="269"/>
      <c r="R25" s="451">
        <v>0</v>
      </c>
      <c r="S25" s="271">
        <v>1252944</v>
      </c>
      <c r="T25" s="269">
        <v>599486</v>
      </c>
      <c r="U25" s="269">
        <v>-61642</v>
      </c>
      <c r="V25" s="270">
        <v>537844</v>
      </c>
      <c r="W25" s="271">
        <v>1790788</v>
      </c>
      <c r="X25" s="451">
        <v>-4478</v>
      </c>
      <c r="Y25" s="271">
        <v>1786310</v>
      </c>
      <c r="Z25" s="269">
        <v>0</v>
      </c>
      <c r="AA25" s="453">
        <v>0</v>
      </c>
      <c r="AB25" s="271">
        <v>1786310</v>
      </c>
      <c r="AC25" s="272">
        <v>1549744</v>
      </c>
      <c r="AD25" s="269">
        <v>236566</v>
      </c>
      <c r="AE25" s="454"/>
      <c r="AF25" s="273">
        <v>236566</v>
      </c>
      <c r="AG25" s="318">
        <v>220886.16217485425</v>
      </c>
      <c r="AH25" s="318">
        <v>15679.837825145747</v>
      </c>
      <c r="AI25" s="318">
        <v>236566</v>
      </c>
      <c r="AJ25" s="453">
        <v>10000</v>
      </c>
      <c r="AK25" s="273">
        <v>1796310</v>
      </c>
      <c r="AL25" s="455"/>
      <c r="AM25" s="456">
        <v>1678471</v>
      </c>
      <c r="AN25" s="450">
        <v>136</v>
      </c>
      <c r="AO25" s="455">
        <v>869997</v>
      </c>
      <c r="AP25" s="450">
        <v>-29</v>
      </c>
      <c r="AQ25" s="457">
        <v>-94434.5</v>
      </c>
      <c r="AR25" s="458">
        <v>775562.5</v>
      </c>
      <c r="AS25" s="456">
        <v>2454033.5</v>
      </c>
      <c r="AT25" s="459">
        <v>-6135</v>
      </c>
      <c r="AU25" s="456">
        <v>2447898.5</v>
      </c>
      <c r="AV25" s="457">
        <v>0</v>
      </c>
      <c r="AW25" s="456">
        <v>2447899</v>
      </c>
      <c r="AX25" s="457">
        <v>2112164</v>
      </c>
      <c r="AY25" s="457">
        <v>335735</v>
      </c>
      <c r="AZ25" s="456">
        <v>335735</v>
      </c>
    </row>
    <row r="26" spans="1:52" s="16" customFormat="1" ht="16.149999999999999" customHeight="1">
      <c r="A26" s="425" t="s">
        <v>362</v>
      </c>
      <c r="B26" s="426" t="s">
        <v>363</v>
      </c>
      <c r="C26" s="244" t="s">
        <v>364</v>
      </c>
      <c r="D26" s="427">
        <v>156</v>
      </c>
      <c r="E26" s="249"/>
      <c r="F26" s="428">
        <v>758736.9121156364</v>
      </c>
      <c r="G26" s="429">
        <v>120</v>
      </c>
      <c r="H26" s="249"/>
      <c r="I26" s="428">
        <v>77236.124055402033</v>
      </c>
      <c r="J26" s="429">
        <v>66.5</v>
      </c>
      <c r="K26" s="249"/>
      <c r="L26" s="428">
        <v>11175.627741877208</v>
      </c>
      <c r="M26" s="429">
        <v>9</v>
      </c>
      <c r="N26" s="249"/>
      <c r="O26" s="428">
        <v>39963.527059567299</v>
      </c>
      <c r="P26" s="429">
        <v>0</v>
      </c>
      <c r="Q26" s="249"/>
      <c r="R26" s="428">
        <v>0</v>
      </c>
      <c r="S26" s="251">
        <v>887112</v>
      </c>
      <c r="T26" s="249">
        <v>61596</v>
      </c>
      <c r="U26" s="249">
        <v>6432</v>
      </c>
      <c r="V26" s="250">
        <v>68028</v>
      </c>
      <c r="W26" s="251">
        <v>955140</v>
      </c>
      <c r="X26" s="428">
        <v>-2388</v>
      </c>
      <c r="Y26" s="251">
        <v>952752</v>
      </c>
      <c r="Z26" s="249">
        <v>0</v>
      </c>
      <c r="AA26" s="430">
        <v>249</v>
      </c>
      <c r="AB26" s="251">
        <v>953001</v>
      </c>
      <c r="AC26" s="249">
        <v>872628</v>
      </c>
      <c r="AD26" s="249">
        <v>80373</v>
      </c>
      <c r="AE26" s="249"/>
      <c r="AF26" s="251">
        <v>80373</v>
      </c>
      <c r="AG26" s="251">
        <v>75045.794883793787</v>
      </c>
      <c r="AH26" s="251">
        <v>5327.2051162062126</v>
      </c>
      <c r="AI26" s="251">
        <v>80373</v>
      </c>
      <c r="AJ26" s="430">
        <v>10000</v>
      </c>
      <c r="AK26" s="253">
        <v>963001</v>
      </c>
      <c r="AL26" s="431"/>
      <c r="AM26" s="432">
        <v>621878</v>
      </c>
      <c r="AN26" s="427">
        <v>12</v>
      </c>
      <c r="AO26" s="431">
        <v>50257</v>
      </c>
      <c r="AP26" s="427">
        <v>0</v>
      </c>
      <c r="AQ26" s="433">
        <v>213.5</v>
      </c>
      <c r="AR26" s="434">
        <v>50470.5</v>
      </c>
      <c r="AS26" s="432">
        <v>672348.5</v>
      </c>
      <c r="AT26" s="435">
        <v>-1681</v>
      </c>
      <c r="AU26" s="432">
        <v>670667.5</v>
      </c>
      <c r="AV26" s="433">
        <v>0</v>
      </c>
      <c r="AW26" s="432">
        <v>670668</v>
      </c>
      <c r="AX26" s="433">
        <v>617896</v>
      </c>
      <c r="AY26" s="433">
        <v>52772</v>
      </c>
      <c r="AZ26" s="432">
        <v>52772</v>
      </c>
    </row>
    <row r="27" spans="1:52" s="16" customFormat="1" ht="16.149999999999999" customHeight="1">
      <c r="A27" s="436" t="s">
        <v>365</v>
      </c>
      <c r="B27" s="437" t="s">
        <v>366</v>
      </c>
      <c r="C27" s="255" t="s">
        <v>367</v>
      </c>
      <c r="D27" s="438">
        <v>539</v>
      </c>
      <c r="E27" s="260"/>
      <c r="F27" s="439">
        <v>2744695.6202029758</v>
      </c>
      <c r="G27" s="440">
        <v>495</v>
      </c>
      <c r="H27" s="260"/>
      <c r="I27" s="439">
        <v>330151.19045834435</v>
      </c>
      <c r="J27" s="440">
        <v>155</v>
      </c>
      <c r="K27" s="260"/>
      <c r="L27" s="439">
        <v>28016.835775815143</v>
      </c>
      <c r="M27" s="440">
        <v>115</v>
      </c>
      <c r="N27" s="260"/>
      <c r="O27" s="439">
        <v>522228.50982631766</v>
      </c>
      <c r="P27" s="440">
        <v>20</v>
      </c>
      <c r="Q27" s="260"/>
      <c r="R27" s="439">
        <v>35712.918950738451</v>
      </c>
      <c r="S27" s="262">
        <v>3660805</v>
      </c>
      <c r="T27" s="260">
        <v>766924</v>
      </c>
      <c r="U27" s="260">
        <v>1118</v>
      </c>
      <c r="V27" s="261">
        <v>768042</v>
      </c>
      <c r="W27" s="262">
        <v>4428847</v>
      </c>
      <c r="X27" s="439">
        <v>-11072</v>
      </c>
      <c r="Y27" s="262">
        <v>4417775</v>
      </c>
      <c r="Z27" s="260">
        <v>0</v>
      </c>
      <c r="AA27" s="441">
        <v>34444</v>
      </c>
      <c r="AB27" s="262">
        <v>4452219</v>
      </c>
      <c r="AC27" s="260">
        <v>3950764</v>
      </c>
      <c r="AD27" s="260">
        <v>501455</v>
      </c>
      <c r="AE27" s="260"/>
      <c r="AF27" s="262">
        <v>501455</v>
      </c>
      <c r="AG27" s="262">
        <v>468218.04677507142</v>
      </c>
      <c r="AH27" s="262">
        <v>33236.953224928584</v>
      </c>
      <c r="AI27" s="262">
        <v>501455</v>
      </c>
      <c r="AJ27" s="441">
        <v>10000</v>
      </c>
      <c r="AK27" s="442">
        <v>4462219</v>
      </c>
      <c r="AL27" s="443"/>
      <c r="AM27" s="444">
        <v>1878852</v>
      </c>
      <c r="AN27" s="438">
        <v>110</v>
      </c>
      <c r="AO27" s="443">
        <v>370067</v>
      </c>
      <c r="AP27" s="438">
        <v>-12</v>
      </c>
      <c r="AQ27" s="445">
        <v>-29022</v>
      </c>
      <c r="AR27" s="446">
        <v>341045</v>
      </c>
      <c r="AS27" s="444">
        <v>2219897</v>
      </c>
      <c r="AT27" s="447">
        <v>-5550</v>
      </c>
      <c r="AU27" s="444">
        <v>2214347</v>
      </c>
      <c r="AV27" s="445">
        <v>0</v>
      </c>
      <c r="AW27" s="444">
        <v>2214347</v>
      </c>
      <c r="AX27" s="445">
        <v>1962569</v>
      </c>
      <c r="AY27" s="445">
        <v>251778</v>
      </c>
      <c r="AZ27" s="444">
        <v>251778</v>
      </c>
    </row>
    <row r="28" spans="1:52" s="16" customFormat="1" ht="16.149999999999999" customHeight="1">
      <c r="A28" s="436" t="s">
        <v>368</v>
      </c>
      <c r="B28" s="437" t="s">
        <v>369</v>
      </c>
      <c r="C28" s="255" t="s">
        <v>370</v>
      </c>
      <c r="D28" s="438">
        <v>784</v>
      </c>
      <c r="E28" s="260"/>
      <c r="F28" s="439">
        <v>2714056.7244950468</v>
      </c>
      <c r="G28" s="440">
        <v>383</v>
      </c>
      <c r="H28" s="260"/>
      <c r="I28" s="439">
        <v>185300.31263410571</v>
      </c>
      <c r="J28" s="440">
        <v>0</v>
      </c>
      <c r="K28" s="260"/>
      <c r="L28" s="439">
        <v>0</v>
      </c>
      <c r="M28" s="440">
        <v>39</v>
      </c>
      <c r="N28" s="260"/>
      <c r="O28" s="439">
        <v>128235.73181988134</v>
      </c>
      <c r="P28" s="440">
        <v>22</v>
      </c>
      <c r="Q28" s="260"/>
      <c r="R28" s="439">
        <v>28951.865054268139</v>
      </c>
      <c r="S28" s="262">
        <v>3056543</v>
      </c>
      <c r="T28" s="260">
        <v>455575</v>
      </c>
      <c r="U28" s="260">
        <v>-15121</v>
      </c>
      <c r="V28" s="261">
        <v>440454</v>
      </c>
      <c r="W28" s="262">
        <v>3496997</v>
      </c>
      <c r="X28" s="439">
        <v>-8743</v>
      </c>
      <c r="Y28" s="262">
        <v>3488254</v>
      </c>
      <c r="Z28" s="260">
        <v>0</v>
      </c>
      <c r="AA28" s="441">
        <v>0</v>
      </c>
      <c r="AB28" s="262">
        <v>3488254</v>
      </c>
      <c r="AC28" s="260">
        <v>3124964</v>
      </c>
      <c r="AD28" s="260">
        <v>363290</v>
      </c>
      <c r="AE28" s="260"/>
      <c r="AF28" s="262">
        <v>363290</v>
      </c>
      <c r="AG28" s="262">
        <v>339210.76509939216</v>
      </c>
      <c r="AH28" s="262">
        <v>24079.234900607844</v>
      </c>
      <c r="AI28" s="262">
        <v>363290</v>
      </c>
      <c r="AJ28" s="441">
        <v>0</v>
      </c>
      <c r="AK28" s="442">
        <v>3488254</v>
      </c>
      <c r="AL28" s="443"/>
      <c r="AM28" s="444">
        <v>4191714</v>
      </c>
      <c r="AN28" s="438">
        <v>103</v>
      </c>
      <c r="AO28" s="443">
        <v>497011</v>
      </c>
      <c r="AP28" s="438">
        <v>-2</v>
      </c>
      <c r="AQ28" s="445">
        <v>-9686.5</v>
      </c>
      <c r="AR28" s="446">
        <v>487324.5</v>
      </c>
      <c r="AS28" s="444">
        <v>4679038.5</v>
      </c>
      <c r="AT28" s="447">
        <v>-11698</v>
      </c>
      <c r="AU28" s="444">
        <v>4667340.5</v>
      </c>
      <c r="AV28" s="445">
        <v>0</v>
      </c>
      <c r="AW28" s="444">
        <v>4667341</v>
      </c>
      <c r="AX28" s="445">
        <v>4177993</v>
      </c>
      <c r="AY28" s="445">
        <v>489348</v>
      </c>
      <c r="AZ28" s="444">
        <v>489348</v>
      </c>
    </row>
    <row r="29" spans="1:52" s="16" customFormat="1" ht="16.149999999999999" customHeight="1">
      <c r="A29" s="436" t="s">
        <v>371</v>
      </c>
      <c r="B29" s="437" t="s">
        <v>372</v>
      </c>
      <c r="C29" s="255" t="s">
        <v>373</v>
      </c>
      <c r="D29" s="438">
        <v>234</v>
      </c>
      <c r="E29" s="260"/>
      <c r="F29" s="439">
        <v>858209.95962466334</v>
      </c>
      <c r="G29" s="440">
        <v>182</v>
      </c>
      <c r="H29" s="260"/>
      <c r="I29" s="439">
        <v>84076.078440672703</v>
      </c>
      <c r="J29" s="440">
        <v>0</v>
      </c>
      <c r="K29" s="260"/>
      <c r="L29" s="439">
        <v>0</v>
      </c>
      <c r="M29" s="440">
        <v>38</v>
      </c>
      <c r="N29" s="260"/>
      <c r="O29" s="439">
        <v>125713.93945326318</v>
      </c>
      <c r="P29" s="440">
        <v>0</v>
      </c>
      <c r="Q29" s="260"/>
      <c r="R29" s="439">
        <v>0</v>
      </c>
      <c r="S29" s="262">
        <v>1068000</v>
      </c>
      <c r="T29" s="260">
        <v>346798</v>
      </c>
      <c r="U29" s="260">
        <v>67685</v>
      </c>
      <c r="V29" s="261">
        <v>414483</v>
      </c>
      <c r="W29" s="262">
        <v>1482483</v>
      </c>
      <c r="X29" s="439">
        <v>-3705</v>
      </c>
      <c r="Y29" s="262">
        <v>1478778</v>
      </c>
      <c r="Z29" s="260">
        <v>-6091</v>
      </c>
      <c r="AA29" s="441">
        <v>0</v>
      </c>
      <c r="AB29" s="262">
        <v>1472687</v>
      </c>
      <c r="AC29" s="260">
        <v>1318228</v>
      </c>
      <c r="AD29" s="260">
        <v>154459</v>
      </c>
      <c r="AE29" s="260"/>
      <c r="AF29" s="262">
        <v>154459</v>
      </c>
      <c r="AG29" s="262">
        <v>144221.29859475078</v>
      </c>
      <c r="AH29" s="262">
        <v>10237.701405249216</v>
      </c>
      <c r="AI29" s="262">
        <v>154459</v>
      </c>
      <c r="AJ29" s="441">
        <v>0</v>
      </c>
      <c r="AK29" s="442">
        <v>1472687</v>
      </c>
      <c r="AL29" s="443"/>
      <c r="AM29" s="444">
        <v>1590716</v>
      </c>
      <c r="AN29" s="438">
        <v>60</v>
      </c>
      <c r="AO29" s="443">
        <v>407352</v>
      </c>
      <c r="AP29" s="438">
        <v>9</v>
      </c>
      <c r="AQ29" s="445">
        <v>26141</v>
      </c>
      <c r="AR29" s="446">
        <v>433493</v>
      </c>
      <c r="AS29" s="444">
        <v>2024209</v>
      </c>
      <c r="AT29" s="447">
        <v>-5060</v>
      </c>
      <c r="AU29" s="444">
        <v>2019149</v>
      </c>
      <c r="AV29" s="445">
        <v>-2074</v>
      </c>
      <c r="AW29" s="444">
        <v>2017076</v>
      </c>
      <c r="AX29" s="445">
        <v>1833413</v>
      </c>
      <c r="AY29" s="445">
        <v>183663</v>
      </c>
      <c r="AZ29" s="444">
        <v>183663</v>
      </c>
    </row>
    <row r="30" spans="1:52" s="16" customFormat="1" ht="16.149999999999999" customHeight="1">
      <c r="A30" s="448" t="s">
        <v>374</v>
      </c>
      <c r="B30" s="449" t="s">
        <v>375</v>
      </c>
      <c r="C30" s="264" t="s">
        <v>376</v>
      </c>
      <c r="D30" s="450">
        <v>678</v>
      </c>
      <c r="E30" s="269"/>
      <c r="F30" s="451">
        <v>2439265.4997615931</v>
      </c>
      <c r="G30" s="452">
        <v>539</v>
      </c>
      <c r="H30" s="269"/>
      <c r="I30" s="451">
        <v>269510.28071769036</v>
      </c>
      <c r="J30" s="452">
        <v>0</v>
      </c>
      <c r="K30" s="269"/>
      <c r="L30" s="451">
        <v>0</v>
      </c>
      <c r="M30" s="452">
        <v>41</v>
      </c>
      <c r="N30" s="269"/>
      <c r="O30" s="451">
        <v>139657.15637987945</v>
      </c>
      <c r="P30" s="452">
        <v>1</v>
      </c>
      <c r="Q30" s="269"/>
      <c r="R30" s="451">
        <v>1232.5716866845657</v>
      </c>
      <c r="S30" s="271">
        <v>2849665</v>
      </c>
      <c r="T30" s="269">
        <v>472856</v>
      </c>
      <c r="U30" s="269">
        <v>-26564</v>
      </c>
      <c r="V30" s="270">
        <v>446292</v>
      </c>
      <c r="W30" s="271">
        <v>3295957</v>
      </c>
      <c r="X30" s="451">
        <v>-8239</v>
      </c>
      <c r="Y30" s="271">
        <v>3287718</v>
      </c>
      <c r="Z30" s="269">
        <v>0</v>
      </c>
      <c r="AA30" s="453">
        <v>0</v>
      </c>
      <c r="AB30" s="271">
        <v>3287718</v>
      </c>
      <c r="AC30" s="272">
        <v>2939930</v>
      </c>
      <c r="AD30" s="269">
        <v>347788</v>
      </c>
      <c r="AE30" s="454"/>
      <c r="AF30" s="273">
        <v>347788</v>
      </c>
      <c r="AG30" s="318">
        <v>324736.25360562472</v>
      </c>
      <c r="AH30" s="318">
        <v>23051.746394375281</v>
      </c>
      <c r="AI30" s="318">
        <v>347788</v>
      </c>
      <c r="AJ30" s="453">
        <v>0</v>
      </c>
      <c r="AK30" s="273">
        <v>3287718</v>
      </c>
      <c r="AL30" s="455"/>
      <c r="AM30" s="456">
        <v>3374410</v>
      </c>
      <c r="AN30" s="450">
        <v>99</v>
      </c>
      <c r="AO30" s="455">
        <v>396112</v>
      </c>
      <c r="AP30" s="450">
        <v>0</v>
      </c>
      <c r="AQ30" s="457">
        <v>49248.5</v>
      </c>
      <c r="AR30" s="458">
        <v>445360.5</v>
      </c>
      <c r="AS30" s="456">
        <v>3819770.5</v>
      </c>
      <c r="AT30" s="459">
        <v>-9549</v>
      </c>
      <c r="AU30" s="456">
        <v>3810221.5</v>
      </c>
      <c r="AV30" s="457">
        <v>0</v>
      </c>
      <c r="AW30" s="456">
        <v>3810222</v>
      </c>
      <c r="AX30" s="457">
        <v>3401366</v>
      </c>
      <c r="AY30" s="457">
        <v>408856</v>
      </c>
      <c r="AZ30" s="456">
        <v>408856</v>
      </c>
    </row>
    <row r="31" spans="1:52" s="16" customFormat="1" ht="16.149999999999999" customHeight="1">
      <c r="A31" s="425" t="s">
        <v>377</v>
      </c>
      <c r="B31" s="426" t="s">
        <v>378</v>
      </c>
      <c r="C31" s="244" t="s">
        <v>379</v>
      </c>
      <c r="D31" s="427">
        <v>287</v>
      </c>
      <c r="E31" s="249"/>
      <c r="F31" s="428">
        <v>1295395.9555008986</v>
      </c>
      <c r="G31" s="429">
        <v>234</v>
      </c>
      <c r="H31" s="249"/>
      <c r="I31" s="428">
        <v>136277.71045727693</v>
      </c>
      <c r="J31" s="429">
        <v>0</v>
      </c>
      <c r="K31" s="249"/>
      <c r="L31" s="428">
        <v>0</v>
      </c>
      <c r="M31" s="429">
        <v>20</v>
      </c>
      <c r="N31" s="249"/>
      <c r="O31" s="428">
        <v>85109.852457345813</v>
      </c>
      <c r="P31" s="429">
        <v>0</v>
      </c>
      <c r="Q31" s="249"/>
      <c r="R31" s="428">
        <v>0</v>
      </c>
      <c r="S31" s="251">
        <v>1516784</v>
      </c>
      <c r="T31" s="249">
        <v>109833</v>
      </c>
      <c r="U31" s="249">
        <v>-5418</v>
      </c>
      <c r="V31" s="250">
        <v>104415</v>
      </c>
      <c r="W31" s="251">
        <v>1621199</v>
      </c>
      <c r="X31" s="428">
        <v>-4053</v>
      </c>
      <c r="Y31" s="251">
        <v>1617146</v>
      </c>
      <c r="Z31" s="249">
        <v>0</v>
      </c>
      <c r="AA31" s="430">
        <v>0</v>
      </c>
      <c r="AB31" s="251">
        <v>1617146</v>
      </c>
      <c r="AC31" s="249">
        <v>1474949</v>
      </c>
      <c r="AD31" s="249">
        <v>142197</v>
      </c>
      <c r="AE31" s="249"/>
      <c r="AF31" s="251">
        <v>142197</v>
      </c>
      <c r="AG31" s="251">
        <v>132772.03656813639</v>
      </c>
      <c r="AH31" s="251">
        <v>9424.963431863609</v>
      </c>
      <c r="AI31" s="251">
        <v>142197</v>
      </c>
      <c r="AJ31" s="430">
        <v>0</v>
      </c>
      <c r="AK31" s="253">
        <v>1617146</v>
      </c>
      <c r="AL31" s="431"/>
      <c r="AM31" s="432">
        <v>1421386</v>
      </c>
      <c r="AN31" s="427">
        <v>31</v>
      </c>
      <c r="AO31" s="431">
        <v>210161</v>
      </c>
      <c r="AP31" s="427">
        <v>-5</v>
      </c>
      <c r="AQ31" s="433">
        <v>-9386.5</v>
      </c>
      <c r="AR31" s="434">
        <v>200774.5</v>
      </c>
      <c r="AS31" s="432">
        <v>1622160.5</v>
      </c>
      <c r="AT31" s="435">
        <v>-4055</v>
      </c>
      <c r="AU31" s="432">
        <v>1618105.5</v>
      </c>
      <c r="AV31" s="433">
        <v>0</v>
      </c>
      <c r="AW31" s="432">
        <v>1618106</v>
      </c>
      <c r="AX31" s="433">
        <v>1501995</v>
      </c>
      <c r="AY31" s="433">
        <v>116111</v>
      </c>
      <c r="AZ31" s="432">
        <v>116111</v>
      </c>
    </row>
    <row r="32" spans="1:52" s="16" customFormat="1" ht="16.149999999999999" customHeight="1">
      <c r="A32" s="436" t="s">
        <v>380</v>
      </c>
      <c r="B32" s="437" t="s">
        <v>381</v>
      </c>
      <c r="C32" s="255" t="s">
        <v>382</v>
      </c>
      <c r="D32" s="438">
        <v>192</v>
      </c>
      <c r="E32" s="260"/>
      <c r="F32" s="439">
        <v>894901.29515532532</v>
      </c>
      <c r="G32" s="440">
        <v>143</v>
      </c>
      <c r="H32" s="260"/>
      <c r="I32" s="439">
        <v>86059.825549574074</v>
      </c>
      <c r="J32" s="440">
        <v>79</v>
      </c>
      <c r="K32" s="260"/>
      <c r="L32" s="439">
        <v>12744.353778053359</v>
      </c>
      <c r="M32" s="440">
        <v>32</v>
      </c>
      <c r="N32" s="260"/>
      <c r="O32" s="439">
        <v>132545.78241352577</v>
      </c>
      <c r="P32" s="440">
        <v>3</v>
      </c>
      <c r="Q32" s="260"/>
      <c r="R32" s="439">
        <v>4711.3403682893222</v>
      </c>
      <c r="S32" s="262">
        <v>1130963</v>
      </c>
      <c r="T32" s="260">
        <v>-175213</v>
      </c>
      <c r="U32" s="260">
        <v>-60653</v>
      </c>
      <c r="V32" s="261">
        <v>-235866</v>
      </c>
      <c r="W32" s="262">
        <v>895097</v>
      </c>
      <c r="X32" s="439">
        <v>-2238</v>
      </c>
      <c r="Y32" s="262">
        <v>892859</v>
      </c>
      <c r="Z32" s="260">
        <v>-11787</v>
      </c>
      <c r="AA32" s="441">
        <v>900</v>
      </c>
      <c r="AB32" s="262">
        <v>881972</v>
      </c>
      <c r="AC32" s="260">
        <v>848711</v>
      </c>
      <c r="AD32" s="260">
        <v>33261</v>
      </c>
      <c r="AE32" s="260"/>
      <c r="AF32" s="262">
        <v>33261</v>
      </c>
      <c r="AG32" s="262">
        <v>31056.426705857255</v>
      </c>
      <c r="AH32" s="262">
        <v>2204.573294142745</v>
      </c>
      <c r="AI32" s="262">
        <v>33261</v>
      </c>
      <c r="AJ32" s="441">
        <v>10000</v>
      </c>
      <c r="AK32" s="442">
        <v>891972</v>
      </c>
      <c r="AL32" s="443"/>
      <c r="AM32" s="444">
        <v>955416</v>
      </c>
      <c r="AN32" s="438">
        <v>-12</v>
      </c>
      <c r="AO32" s="443">
        <v>-49148</v>
      </c>
      <c r="AP32" s="438">
        <v>-20</v>
      </c>
      <c r="AQ32" s="445">
        <v>-56606</v>
      </c>
      <c r="AR32" s="446">
        <v>-105754</v>
      </c>
      <c r="AS32" s="444">
        <v>849662</v>
      </c>
      <c r="AT32" s="447">
        <v>-2125</v>
      </c>
      <c r="AU32" s="444">
        <v>847537</v>
      </c>
      <c r="AV32" s="445">
        <v>-7923</v>
      </c>
      <c r="AW32" s="444">
        <v>839615</v>
      </c>
      <c r="AX32" s="445">
        <v>771734</v>
      </c>
      <c r="AY32" s="445">
        <v>67881</v>
      </c>
      <c r="AZ32" s="444">
        <v>67881</v>
      </c>
    </row>
    <row r="33" spans="1:52" s="16" customFormat="1" ht="16.149999999999999" customHeight="1">
      <c r="A33" s="436" t="s">
        <v>383</v>
      </c>
      <c r="B33" s="437">
        <v>343002</v>
      </c>
      <c r="C33" s="255" t="s">
        <v>384</v>
      </c>
      <c r="D33" s="438">
        <v>1920</v>
      </c>
      <c r="E33" s="260"/>
      <c r="F33" s="439">
        <v>7335650.3322234759</v>
      </c>
      <c r="G33" s="440">
        <v>1363</v>
      </c>
      <c r="H33" s="260"/>
      <c r="I33" s="439">
        <v>707993.64611527976</v>
      </c>
      <c r="J33" s="440">
        <v>206.5</v>
      </c>
      <c r="K33" s="260"/>
      <c r="L33" s="439">
        <v>28146.740828687907</v>
      </c>
      <c r="M33" s="440">
        <v>237</v>
      </c>
      <c r="N33" s="260"/>
      <c r="O33" s="439">
        <v>848906.35798155237</v>
      </c>
      <c r="P33" s="440">
        <v>52</v>
      </c>
      <c r="Q33" s="260"/>
      <c r="R33" s="439">
        <v>73686.627602741137</v>
      </c>
      <c r="S33" s="262">
        <v>8994383</v>
      </c>
      <c r="T33" s="260">
        <v>-55847</v>
      </c>
      <c r="U33" s="260">
        <v>-168261</v>
      </c>
      <c r="V33" s="261">
        <v>-224108</v>
      </c>
      <c r="W33" s="262">
        <v>8770275</v>
      </c>
      <c r="X33" s="439">
        <v>-21930</v>
      </c>
      <c r="Y33" s="262">
        <v>8748345</v>
      </c>
      <c r="Z33" s="260">
        <v>-64177</v>
      </c>
      <c r="AA33" s="441">
        <v>7961.48</v>
      </c>
      <c r="AB33" s="262">
        <v>8692129.4800000004</v>
      </c>
      <c r="AC33" s="260">
        <v>8009602</v>
      </c>
      <c r="AD33" s="260">
        <v>682527.48</v>
      </c>
      <c r="AE33" s="260"/>
      <c r="AF33" s="262">
        <v>682527</v>
      </c>
      <c r="AG33" s="262">
        <v>637288.40835418762</v>
      </c>
      <c r="AH33" s="262">
        <v>45238.591645812383</v>
      </c>
      <c r="AI33" s="262">
        <v>682527</v>
      </c>
      <c r="AJ33" s="441">
        <v>10000</v>
      </c>
      <c r="AK33" s="442">
        <v>8702129.4800000004</v>
      </c>
      <c r="AL33" s="443"/>
      <c r="AM33" s="444">
        <v>8167128</v>
      </c>
      <c r="AN33" s="438">
        <v>-7</v>
      </c>
      <c r="AO33" s="443">
        <v>-141485.4</v>
      </c>
      <c r="AP33" s="438">
        <v>-90</v>
      </c>
      <c r="AQ33" s="445">
        <v>-187990.2</v>
      </c>
      <c r="AR33" s="446">
        <v>-329475.59999999992</v>
      </c>
      <c r="AS33" s="444">
        <v>7837652.3999999994</v>
      </c>
      <c r="AT33" s="447">
        <v>-19595</v>
      </c>
      <c r="AU33" s="444">
        <v>7818057.3999999994</v>
      </c>
      <c r="AV33" s="445">
        <v>-48500</v>
      </c>
      <c r="AW33" s="444">
        <v>7769561</v>
      </c>
      <c r="AX33" s="445">
        <v>7162983</v>
      </c>
      <c r="AY33" s="445">
        <v>606578</v>
      </c>
      <c r="AZ33" s="444">
        <v>606578</v>
      </c>
    </row>
    <row r="34" spans="1:52" s="16" customFormat="1" ht="16.149999999999999" customHeight="1">
      <c r="A34" s="436" t="s">
        <v>385</v>
      </c>
      <c r="B34" s="437">
        <v>328001</v>
      </c>
      <c r="C34" s="255" t="s">
        <v>386</v>
      </c>
      <c r="D34" s="438">
        <v>725</v>
      </c>
      <c r="E34" s="260"/>
      <c r="F34" s="439">
        <v>2733016.173395115</v>
      </c>
      <c r="G34" s="440">
        <v>426</v>
      </c>
      <c r="H34" s="260"/>
      <c r="I34" s="439">
        <v>224417.93482728634</v>
      </c>
      <c r="J34" s="440">
        <v>23</v>
      </c>
      <c r="K34" s="260"/>
      <c r="L34" s="439">
        <v>3304.4894372775839</v>
      </c>
      <c r="M34" s="440">
        <v>92</v>
      </c>
      <c r="N34" s="260"/>
      <c r="O34" s="439">
        <v>330448.94372775842</v>
      </c>
      <c r="P34" s="440">
        <v>8</v>
      </c>
      <c r="Q34" s="260"/>
      <c r="R34" s="439">
        <v>11493.876303574207</v>
      </c>
      <c r="S34" s="262">
        <v>3302682</v>
      </c>
      <c r="T34" s="260">
        <v>-457736</v>
      </c>
      <c r="U34" s="260">
        <v>-40874</v>
      </c>
      <c r="V34" s="261">
        <v>-498610</v>
      </c>
      <c r="W34" s="262">
        <v>2804072</v>
      </c>
      <c r="X34" s="439">
        <v>-7010</v>
      </c>
      <c r="Y34" s="262">
        <v>2797062</v>
      </c>
      <c r="Z34" s="260">
        <v>0</v>
      </c>
      <c r="AA34" s="441">
        <v>0</v>
      </c>
      <c r="AB34" s="262">
        <v>2797062</v>
      </c>
      <c r="AC34" s="260">
        <v>2647880</v>
      </c>
      <c r="AD34" s="260">
        <v>149182</v>
      </c>
      <c r="AE34" s="260"/>
      <c r="AF34" s="262">
        <v>149182</v>
      </c>
      <c r="AG34" s="262">
        <v>139294.06358297096</v>
      </c>
      <c r="AH34" s="262">
        <v>9887.9364170290355</v>
      </c>
      <c r="AI34" s="262">
        <v>149182</v>
      </c>
      <c r="AJ34" s="441">
        <v>0</v>
      </c>
      <c r="AK34" s="442">
        <v>2797062</v>
      </c>
      <c r="AL34" s="443"/>
      <c r="AM34" s="444">
        <v>4638412</v>
      </c>
      <c r="AN34" s="438">
        <v>-92</v>
      </c>
      <c r="AO34" s="443">
        <v>-590377</v>
      </c>
      <c r="AP34" s="438">
        <v>-20</v>
      </c>
      <c r="AQ34" s="445">
        <v>-63950</v>
      </c>
      <c r="AR34" s="446">
        <v>-654327</v>
      </c>
      <c r="AS34" s="444">
        <v>3984085</v>
      </c>
      <c r="AT34" s="447">
        <v>-9960</v>
      </c>
      <c r="AU34" s="444">
        <v>3974125</v>
      </c>
      <c r="AV34" s="445">
        <v>0</v>
      </c>
      <c r="AW34" s="444">
        <v>3974125</v>
      </c>
      <c r="AX34" s="445">
        <v>3744019</v>
      </c>
      <c r="AY34" s="445">
        <v>230106</v>
      </c>
      <c r="AZ34" s="444">
        <v>230106</v>
      </c>
    </row>
    <row r="35" spans="1:52" s="16" customFormat="1" ht="16.149999999999999" customHeight="1">
      <c r="A35" s="448" t="s">
        <v>387</v>
      </c>
      <c r="B35" s="449">
        <v>349001</v>
      </c>
      <c r="C35" s="264" t="s">
        <v>388</v>
      </c>
      <c r="D35" s="450">
        <v>286</v>
      </c>
      <c r="E35" s="269"/>
      <c r="F35" s="451">
        <v>1291949.8384691325</v>
      </c>
      <c r="G35" s="452">
        <v>228</v>
      </c>
      <c r="H35" s="269"/>
      <c r="I35" s="451">
        <v>151994.89264339727</v>
      </c>
      <c r="J35" s="452">
        <v>142</v>
      </c>
      <c r="K35" s="269"/>
      <c r="L35" s="451">
        <v>25824.601975649352</v>
      </c>
      <c r="M35" s="452">
        <v>15</v>
      </c>
      <c r="N35" s="269"/>
      <c r="O35" s="451">
        <v>68151.780367221843</v>
      </c>
      <c r="P35" s="452">
        <v>3</v>
      </c>
      <c r="Q35" s="269"/>
      <c r="R35" s="451">
        <v>5452.1424293777482</v>
      </c>
      <c r="S35" s="271">
        <v>1543373</v>
      </c>
      <c r="T35" s="269">
        <v>140104</v>
      </c>
      <c r="U35" s="269">
        <v>-81396</v>
      </c>
      <c r="V35" s="270">
        <v>58708</v>
      </c>
      <c r="W35" s="271">
        <v>1602081</v>
      </c>
      <c r="X35" s="451">
        <v>-4006</v>
      </c>
      <c r="Y35" s="271">
        <v>1598075</v>
      </c>
      <c r="Z35" s="269">
        <v>25214</v>
      </c>
      <c r="AA35" s="453">
        <v>22382</v>
      </c>
      <c r="AB35" s="271">
        <v>1645671</v>
      </c>
      <c r="AC35" s="272">
        <v>1494524</v>
      </c>
      <c r="AD35" s="269">
        <v>151147</v>
      </c>
      <c r="AE35" s="454"/>
      <c r="AF35" s="273">
        <v>151147</v>
      </c>
      <c r="AG35" s="318">
        <v>141128.82136166102</v>
      </c>
      <c r="AH35" s="318">
        <v>10018.178638338984</v>
      </c>
      <c r="AI35" s="318">
        <v>151147</v>
      </c>
      <c r="AJ35" s="453">
        <v>13804</v>
      </c>
      <c r="AK35" s="273">
        <v>1659475</v>
      </c>
      <c r="AL35" s="455"/>
      <c r="AM35" s="456">
        <v>707053</v>
      </c>
      <c r="AN35" s="450">
        <v>25</v>
      </c>
      <c r="AO35" s="455">
        <v>61850</v>
      </c>
      <c r="AP35" s="450">
        <v>-29</v>
      </c>
      <c r="AQ35" s="457">
        <v>-35653.5</v>
      </c>
      <c r="AR35" s="458">
        <v>26196.5</v>
      </c>
      <c r="AS35" s="456">
        <v>733249.5</v>
      </c>
      <c r="AT35" s="459">
        <v>-1834</v>
      </c>
      <c r="AU35" s="456">
        <v>731415.5</v>
      </c>
      <c r="AV35" s="457">
        <v>15114</v>
      </c>
      <c r="AW35" s="456">
        <v>746530</v>
      </c>
      <c r="AX35" s="457">
        <v>671665</v>
      </c>
      <c r="AY35" s="457">
        <v>74865</v>
      </c>
      <c r="AZ35" s="456">
        <v>74865</v>
      </c>
    </row>
    <row r="36" spans="1:52" s="16" customFormat="1" ht="16.149999999999999" customHeight="1">
      <c r="A36" s="436" t="s">
        <v>389</v>
      </c>
      <c r="B36" s="437" t="s">
        <v>389</v>
      </c>
      <c r="C36" s="255" t="s">
        <v>390</v>
      </c>
      <c r="D36" s="438">
        <v>210</v>
      </c>
      <c r="E36" s="260"/>
      <c r="F36" s="439">
        <v>984722.88326469669</v>
      </c>
      <c r="G36" s="440">
        <v>147</v>
      </c>
      <c r="H36" s="260"/>
      <c r="I36" s="439">
        <v>99311.843344088396</v>
      </c>
      <c r="J36" s="440">
        <v>0</v>
      </c>
      <c r="K36" s="260"/>
      <c r="L36" s="439">
        <v>0</v>
      </c>
      <c r="M36" s="440">
        <v>28</v>
      </c>
      <c r="N36" s="260"/>
      <c r="O36" s="439">
        <v>128897.30433536496</v>
      </c>
      <c r="P36" s="440">
        <v>0</v>
      </c>
      <c r="Q36" s="260"/>
      <c r="R36" s="439">
        <v>0</v>
      </c>
      <c r="S36" s="262">
        <v>1212932</v>
      </c>
      <c r="T36" s="260">
        <v>212066</v>
      </c>
      <c r="U36" s="260">
        <v>-6824</v>
      </c>
      <c r="V36" s="261">
        <v>205242</v>
      </c>
      <c r="W36" s="262">
        <v>1418174</v>
      </c>
      <c r="X36" s="439">
        <v>-3545</v>
      </c>
      <c r="Y36" s="262">
        <v>1414629</v>
      </c>
      <c r="Z36" s="260">
        <v>0</v>
      </c>
      <c r="AA36" s="441">
        <v>0</v>
      </c>
      <c r="AB36" s="262">
        <v>1414629</v>
      </c>
      <c r="AC36" s="260">
        <v>1295475</v>
      </c>
      <c r="AD36" s="260">
        <v>119154</v>
      </c>
      <c r="AE36" s="260"/>
      <c r="AF36" s="262">
        <v>119154</v>
      </c>
      <c r="AG36" s="262">
        <v>111256.35031146735</v>
      </c>
      <c r="AH36" s="262">
        <v>7897.6496885326487</v>
      </c>
      <c r="AI36" s="262">
        <v>119154</v>
      </c>
      <c r="AJ36" s="441">
        <v>0</v>
      </c>
      <c r="AK36" s="442">
        <v>1414629</v>
      </c>
      <c r="AL36" s="443"/>
      <c r="AM36" s="444">
        <v>530906</v>
      </c>
      <c r="AN36" s="438">
        <v>40</v>
      </c>
      <c r="AO36" s="443">
        <v>108949</v>
      </c>
      <c r="AP36" s="438">
        <v>0</v>
      </c>
      <c r="AQ36" s="445">
        <v>244</v>
      </c>
      <c r="AR36" s="446">
        <v>109193</v>
      </c>
      <c r="AS36" s="444">
        <v>640099</v>
      </c>
      <c r="AT36" s="447">
        <v>-1601</v>
      </c>
      <c r="AU36" s="444">
        <v>638498</v>
      </c>
      <c r="AV36" s="445">
        <v>0</v>
      </c>
      <c r="AW36" s="444">
        <v>638499</v>
      </c>
      <c r="AX36" s="445">
        <v>581895</v>
      </c>
      <c r="AY36" s="445">
        <v>56604</v>
      </c>
      <c r="AZ36" s="444">
        <v>56604</v>
      </c>
    </row>
    <row r="37" spans="1:52" s="16" customFormat="1" ht="16.149999999999999" customHeight="1">
      <c r="A37" s="448" t="s">
        <v>391</v>
      </c>
      <c r="B37" s="449" t="s">
        <v>391</v>
      </c>
      <c r="C37" s="264" t="s">
        <v>392</v>
      </c>
      <c r="D37" s="450">
        <v>161</v>
      </c>
      <c r="E37" s="269"/>
      <c r="F37" s="451">
        <v>555279.40936511534</v>
      </c>
      <c r="G37" s="452">
        <v>158</v>
      </c>
      <c r="H37" s="269"/>
      <c r="I37" s="451">
        <v>68809.398412958471</v>
      </c>
      <c r="J37" s="452">
        <v>0</v>
      </c>
      <c r="K37" s="269"/>
      <c r="L37" s="451">
        <v>0</v>
      </c>
      <c r="M37" s="452">
        <v>17</v>
      </c>
      <c r="N37" s="269"/>
      <c r="O37" s="451">
        <v>50478.701367388974</v>
      </c>
      <c r="P37" s="452">
        <v>0</v>
      </c>
      <c r="Q37" s="269"/>
      <c r="R37" s="451">
        <v>0</v>
      </c>
      <c r="S37" s="271">
        <v>674568</v>
      </c>
      <c r="T37" s="269">
        <v>414436</v>
      </c>
      <c r="U37" s="269">
        <v>-10167</v>
      </c>
      <c r="V37" s="270">
        <v>404269</v>
      </c>
      <c r="W37" s="271">
        <v>1078837</v>
      </c>
      <c r="X37" s="451">
        <v>-2697</v>
      </c>
      <c r="Y37" s="271">
        <v>1076140</v>
      </c>
      <c r="Z37" s="269">
        <v>0</v>
      </c>
      <c r="AA37" s="453">
        <v>0</v>
      </c>
      <c r="AB37" s="271">
        <v>1076140</v>
      </c>
      <c r="AC37" s="272">
        <v>976094</v>
      </c>
      <c r="AD37" s="269">
        <v>100046</v>
      </c>
      <c r="AE37" s="454"/>
      <c r="AF37" s="273">
        <v>100046</v>
      </c>
      <c r="AG37" s="318">
        <v>93414.848207035117</v>
      </c>
      <c r="AH37" s="318">
        <v>6631.1517929648835</v>
      </c>
      <c r="AI37" s="318">
        <v>100046</v>
      </c>
      <c r="AJ37" s="453">
        <v>0</v>
      </c>
      <c r="AK37" s="273">
        <v>1076140</v>
      </c>
      <c r="AL37" s="455"/>
      <c r="AM37" s="456">
        <v>1176427</v>
      </c>
      <c r="AN37" s="450">
        <v>93</v>
      </c>
      <c r="AO37" s="455">
        <v>654589</v>
      </c>
      <c r="AP37" s="450">
        <v>-8</v>
      </c>
      <c r="AQ37" s="457">
        <v>-40246.5</v>
      </c>
      <c r="AR37" s="458">
        <v>614342.5</v>
      </c>
      <c r="AS37" s="456">
        <v>1790769.5</v>
      </c>
      <c r="AT37" s="459">
        <v>-4477</v>
      </c>
      <c r="AU37" s="456">
        <v>1786292.5</v>
      </c>
      <c r="AV37" s="457">
        <v>0</v>
      </c>
      <c r="AW37" s="456">
        <v>1786294</v>
      </c>
      <c r="AX37" s="457">
        <v>1629578</v>
      </c>
      <c r="AY37" s="457">
        <v>156716</v>
      </c>
      <c r="AZ37" s="456">
        <v>156716</v>
      </c>
    </row>
    <row r="38" spans="1:52" s="42" customFormat="1" ht="16.149999999999999" customHeight="1" thickBot="1">
      <c r="A38" s="548" t="s">
        <v>208</v>
      </c>
      <c r="B38" s="549"/>
      <c r="C38" s="557"/>
      <c r="D38" s="460">
        <v>15456</v>
      </c>
      <c r="E38" s="296"/>
      <c r="F38" s="298">
        <v>60758316.202540137</v>
      </c>
      <c r="G38" s="460">
        <v>10341</v>
      </c>
      <c r="H38" s="296"/>
      <c r="I38" s="298">
        <v>5468291.8687413726</v>
      </c>
      <c r="J38" s="460">
        <v>4597</v>
      </c>
      <c r="K38" s="296"/>
      <c r="L38" s="298">
        <v>648964.71441756107</v>
      </c>
      <c r="M38" s="460">
        <v>1454</v>
      </c>
      <c r="N38" s="296"/>
      <c r="O38" s="298">
        <v>5312838.1180058634</v>
      </c>
      <c r="P38" s="460">
        <v>215</v>
      </c>
      <c r="Q38" s="296"/>
      <c r="R38" s="298">
        <v>313373.12687406887</v>
      </c>
      <c r="S38" s="299">
        <v>72501779</v>
      </c>
      <c r="T38" s="296">
        <v>10168532</v>
      </c>
      <c r="U38" s="296">
        <v>-484177</v>
      </c>
      <c r="V38" s="297">
        <v>9684355</v>
      </c>
      <c r="W38" s="299">
        <v>82186134</v>
      </c>
      <c r="X38" s="298">
        <v>-205473</v>
      </c>
      <c r="Y38" s="299">
        <v>81980661</v>
      </c>
      <c r="Z38" s="298">
        <v>-133891</v>
      </c>
      <c r="AA38" s="461">
        <v>696505.01</v>
      </c>
      <c r="AB38" s="299">
        <v>82543275.010000005</v>
      </c>
      <c r="AC38" s="296">
        <v>75178958</v>
      </c>
      <c r="AD38" s="296">
        <v>7364317.0099999998</v>
      </c>
      <c r="AE38" s="296">
        <v>-16667</v>
      </c>
      <c r="AF38" s="299">
        <v>7347650</v>
      </c>
      <c r="AG38" s="299">
        <v>6860640.1997923097</v>
      </c>
      <c r="AH38" s="299">
        <v>487009.80020768882</v>
      </c>
      <c r="AI38" s="299">
        <v>7347650</v>
      </c>
      <c r="AJ38" s="461">
        <v>298104</v>
      </c>
      <c r="AK38" s="462">
        <v>82841379.010000005</v>
      </c>
      <c r="AL38" s="463"/>
      <c r="AM38" s="464">
        <v>78899811</v>
      </c>
      <c r="AN38" s="460">
        <v>2209</v>
      </c>
      <c r="AO38" s="463">
        <v>11973768.5</v>
      </c>
      <c r="AP38" s="460">
        <v>-281</v>
      </c>
      <c r="AQ38" s="465">
        <v>-685208.3</v>
      </c>
      <c r="AR38" s="466">
        <v>11288560.200000001</v>
      </c>
      <c r="AS38" s="464">
        <v>90188371.200000018</v>
      </c>
      <c r="AT38" s="467">
        <v>-225469</v>
      </c>
      <c r="AU38" s="464">
        <v>89962902.200000018</v>
      </c>
      <c r="AV38" s="465">
        <v>-140274</v>
      </c>
      <c r="AW38" s="464">
        <v>89822656</v>
      </c>
      <c r="AX38" s="465">
        <v>81865280</v>
      </c>
      <c r="AY38" s="465">
        <v>7957376</v>
      </c>
      <c r="AZ38" s="464">
        <v>7957376</v>
      </c>
    </row>
    <row r="39" spans="1:52" ht="16.5" customHeight="1" thickTop="1">
      <c r="AM39" s="63"/>
    </row>
  </sheetData>
  <sheetProtection formatCells="0" formatColumns="0" formatRows="0" sort="0"/>
  <mergeCells count="39">
    <mergeCell ref="A38:C38"/>
    <mergeCell ref="AU2:AU3"/>
    <mergeCell ref="AV2:AV3"/>
    <mergeCell ref="AW2:AW3"/>
    <mergeCell ref="AX2:AX3"/>
    <mergeCell ref="AE2:AE3"/>
    <mergeCell ref="AF2:AF3"/>
    <mergeCell ref="AG2:AG3"/>
    <mergeCell ref="AH2:AH3"/>
    <mergeCell ref="AJ2:AJ3"/>
    <mergeCell ref="Y2:Y3"/>
    <mergeCell ref="Z2:Z3"/>
    <mergeCell ref="AA2:AA3"/>
    <mergeCell ref="AB2:AB3"/>
    <mergeCell ref="AC2:AC3"/>
    <mergeCell ref="A1:C3"/>
    <mergeCell ref="D1:S1"/>
    <mergeCell ref="T1:AK1"/>
    <mergeCell ref="AL1:AZ1"/>
    <mergeCell ref="AD2:AD3"/>
    <mergeCell ref="M2:O2"/>
    <mergeCell ref="P2:R2"/>
    <mergeCell ref="S2:S3"/>
    <mergeCell ref="T2:V2"/>
    <mergeCell ref="W2:W3"/>
    <mergeCell ref="X2:X3"/>
    <mergeCell ref="AY2:AY3"/>
    <mergeCell ref="AZ2:AZ3"/>
    <mergeCell ref="AK2:AK3"/>
    <mergeCell ref="AL2:AL3"/>
    <mergeCell ref="D2:D3"/>
    <mergeCell ref="E2:F2"/>
    <mergeCell ref="G2:I2"/>
    <mergeCell ref="J2:L2"/>
    <mergeCell ref="AM2:AM3"/>
    <mergeCell ref="AN2:AR2"/>
    <mergeCell ref="AS2:AS3"/>
    <mergeCell ref="AT2:AT3"/>
    <mergeCell ref="AI2:AI3"/>
  </mergeCells>
  <printOptions horizontalCentered="1"/>
  <pageMargins left="0.3" right="0.3" top="0.6" bottom="0.5" header="0.3" footer="0.3"/>
  <pageSetup paperSize="5" scale="67" firstPageNumber="50" orientation="landscape" r:id="rId1"/>
  <headerFooter alignWithMargins="0">
    <oddHeader>&amp;L&amp;"Arial,Bold"&amp;20&amp;K000000FY2016-17 Budget Letter - June 25, 2017</oddHeader>
    <oddFooter>&amp;R&amp;P</oddFooter>
  </headerFooter>
  <colBreaks count="2" manualBreakCount="2">
    <brk id="19" max="37" man="1"/>
    <brk id="37"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view="pageBreakPreview" zoomScale="80" zoomScaleNormal="85" zoomScaleSheetLayoutView="8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8.85546875" defaultRowHeight="12.75"/>
  <cols>
    <col min="1" max="1" width="4.7109375" style="585" customWidth="1"/>
    <col min="2" max="2" width="18.5703125" style="585" customWidth="1"/>
    <col min="3" max="3" width="14.7109375" style="585" bestFit="1" customWidth="1"/>
    <col min="4" max="4" width="15.42578125" style="585" bestFit="1" customWidth="1"/>
    <col min="5" max="5" width="13" style="585" customWidth="1"/>
    <col min="6" max="6" width="14.85546875" style="585" customWidth="1"/>
    <col min="7" max="7" width="15.140625" style="585" customWidth="1"/>
    <col min="8" max="8" width="13" style="585" customWidth="1"/>
    <col min="9" max="9" width="14.42578125" style="585" bestFit="1" customWidth="1"/>
    <col min="10" max="10" width="15.5703125" style="585" bestFit="1" customWidth="1"/>
    <col min="11" max="11" width="13.7109375" style="585" customWidth="1"/>
    <col min="12" max="12" width="8.85546875" style="585"/>
    <col min="13" max="13" width="12.7109375" style="585" customWidth="1"/>
    <col min="14" max="16384" width="8.85546875" style="585"/>
  </cols>
  <sheetData>
    <row r="1" spans="1:13" ht="15" customHeight="1">
      <c r="A1" s="1240"/>
      <c r="B1" s="1240"/>
      <c r="C1" s="773"/>
      <c r="D1" s="773"/>
      <c r="E1" s="1241">
        <f>'7_Local Revenue'!AD77</f>
        <v>40.86</v>
      </c>
      <c r="F1" s="773"/>
      <c r="G1" s="773"/>
      <c r="H1" s="1242">
        <f>'7_Local Revenue'!AF77</f>
        <v>1.9699999999999999E-2</v>
      </c>
      <c r="I1" s="773"/>
      <c r="J1" s="773"/>
    </row>
    <row r="2" spans="1:13" ht="18.600000000000001" customHeight="1">
      <c r="A2" s="887" t="s">
        <v>849</v>
      </c>
      <c r="B2" s="888"/>
      <c r="C2" s="1243" t="s">
        <v>850</v>
      </c>
      <c r="D2" s="1244"/>
      <c r="E2" s="1245"/>
      <c r="F2" s="1246" t="s">
        <v>851</v>
      </c>
      <c r="G2" s="1247"/>
      <c r="H2" s="1248"/>
      <c r="I2" s="1249" t="s">
        <v>852</v>
      </c>
      <c r="J2" s="900" t="s">
        <v>853</v>
      </c>
    </row>
    <row r="3" spans="1:13" ht="72.599999999999994" customHeight="1">
      <c r="A3" s="897"/>
      <c r="B3" s="898"/>
      <c r="C3" s="1250" t="s">
        <v>854</v>
      </c>
      <c r="D3" s="1250" t="s">
        <v>855</v>
      </c>
      <c r="E3" s="1251" t="s">
        <v>856</v>
      </c>
      <c r="F3" s="1131" t="s">
        <v>857</v>
      </c>
      <c r="G3" s="1131" t="s">
        <v>858</v>
      </c>
      <c r="H3" s="1252" t="s">
        <v>859</v>
      </c>
      <c r="I3" s="1253"/>
      <c r="J3" s="1254"/>
    </row>
    <row r="4" spans="1:13" ht="15.75" customHeight="1">
      <c r="A4" s="904"/>
      <c r="B4" s="905"/>
      <c r="C4" s="1250"/>
      <c r="D4" s="1250"/>
      <c r="E4" s="1255">
        <f>'7_Local Revenue'!AD77*F80</f>
        <v>15.616691999999999</v>
      </c>
      <c r="F4" s="1131"/>
      <c r="G4" s="1131"/>
      <c r="H4" s="1256">
        <f>'7_Local Revenue'!AF77*F80</f>
        <v>7.529339999999999E-3</v>
      </c>
      <c r="I4" s="1257"/>
      <c r="J4" s="907"/>
    </row>
    <row r="5" spans="1:13" ht="14.45" customHeight="1">
      <c r="A5" s="1258"/>
      <c r="B5" s="1258"/>
      <c r="C5" s="795">
        <v>1</v>
      </c>
      <c r="D5" s="794">
        <f t="shared" ref="D5:J5" si="0">1+C5</f>
        <v>2</v>
      </c>
      <c r="E5" s="794">
        <f t="shared" si="0"/>
        <v>3</v>
      </c>
      <c r="F5" s="794">
        <f t="shared" si="0"/>
        <v>4</v>
      </c>
      <c r="G5" s="794">
        <f t="shared" si="0"/>
        <v>5</v>
      </c>
      <c r="H5" s="794">
        <f t="shared" si="0"/>
        <v>6</v>
      </c>
      <c r="I5" s="1259">
        <f t="shared" si="0"/>
        <v>7</v>
      </c>
      <c r="J5" s="794">
        <f t="shared" si="0"/>
        <v>8</v>
      </c>
    </row>
    <row r="6" spans="1:13" ht="1.5" customHeight="1">
      <c r="A6" s="1260"/>
      <c r="B6" s="1261"/>
      <c r="C6" s="1262"/>
      <c r="D6" s="1263"/>
      <c r="E6" s="1264"/>
      <c r="F6" s="1265"/>
      <c r="G6" s="1263"/>
      <c r="I6" s="1264"/>
      <c r="J6" s="1266"/>
    </row>
    <row r="7" spans="1:13" ht="16.899999999999999" customHeight="1">
      <c r="A7" s="1267">
        <v>1</v>
      </c>
      <c r="B7" s="799" t="s">
        <v>63</v>
      </c>
      <c r="C7" s="807">
        <f>'7_Local Revenue'!AE8</f>
        <v>10345170</v>
      </c>
      <c r="D7" s="807">
        <f>'7_Local Revenue'!H8</f>
        <v>391280455</v>
      </c>
      <c r="E7" s="807">
        <f t="shared" ref="E7:E70" si="1">ROUND(D7*$E$4/1000,0)</f>
        <v>6110506</v>
      </c>
      <c r="F7" s="806">
        <f>'7_Local Revenue'!AI8</f>
        <v>12460519</v>
      </c>
      <c r="G7" s="807">
        <f>'7_Local Revenue'!AM8</f>
        <v>830701267</v>
      </c>
      <c r="H7" s="807">
        <f t="shared" ref="H7:H70" si="2">ROUND(G7*$H$4,0)</f>
        <v>6254632</v>
      </c>
      <c r="I7" s="1268">
        <f>'7_Local Revenue'!AP8</f>
        <v>573562</v>
      </c>
      <c r="J7" s="1269">
        <f t="shared" ref="J7:J70" si="3">E7+H7+I7</f>
        <v>12938700</v>
      </c>
    </row>
    <row r="8" spans="1:13" ht="16.899999999999999" customHeight="1">
      <c r="A8" s="1267">
        <v>2</v>
      </c>
      <c r="B8" s="799" t="s">
        <v>64</v>
      </c>
      <c r="C8" s="807">
        <f>'7_Local Revenue'!AE9</f>
        <v>4100837</v>
      </c>
      <c r="D8" s="807">
        <f>'7_Local Revenue'!H9</f>
        <v>90196302</v>
      </c>
      <c r="E8" s="807">
        <f t="shared" si="1"/>
        <v>1408568</v>
      </c>
      <c r="F8" s="806">
        <f>'7_Local Revenue'!AI9</f>
        <v>7755760</v>
      </c>
      <c r="G8" s="807">
        <f>'7_Local Revenue'!AM9</f>
        <v>258525333</v>
      </c>
      <c r="H8" s="807">
        <f t="shared" si="2"/>
        <v>1946525</v>
      </c>
      <c r="I8" s="1268">
        <f>'7_Local Revenue'!AP9</f>
        <v>89757</v>
      </c>
      <c r="J8" s="1269">
        <f t="shared" si="3"/>
        <v>3444850</v>
      </c>
    </row>
    <row r="9" spans="1:13" ht="16.899999999999999" customHeight="1">
      <c r="A9" s="1267">
        <v>3</v>
      </c>
      <c r="B9" s="799" t="s">
        <v>65</v>
      </c>
      <c r="C9" s="807">
        <f>'7_Local Revenue'!AE10</f>
        <v>68587947</v>
      </c>
      <c r="D9" s="807">
        <f>'7_Local Revenue'!H10</f>
        <v>1120751693</v>
      </c>
      <c r="E9" s="807">
        <f t="shared" si="1"/>
        <v>17502434</v>
      </c>
      <c r="F9" s="806">
        <f>'7_Local Revenue'!AI10</f>
        <v>71210950</v>
      </c>
      <c r="G9" s="807">
        <f>'7_Local Revenue'!AM10</f>
        <v>3560547500</v>
      </c>
      <c r="H9" s="807">
        <f t="shared" si="2"/>
        <v>26808573</v>
      </c>
      <c r="I9" s="1268">
        <f>'7_Local Revenue'!AP10</f>
        <v>190160</v>
      </c>
      <c r="J9" s="1269">
        <f t="shared" si="3"/>
        <v>44501167</v>
      </c>
    </row>
    <row r="10" spans="1:13" ht="16.899999999999999" customHeight="1">
      <c r="A10" s="1267">
        <v>4</v>
      </c>
      <c r="B10" s="799" t="s">
        <v>66</v>
      </c>
      <c r="C10" s="807">
        <f>'7_Local Revenue'!AE11</f>
        <v>8890081</v>
      </c>
      <c r="D10" s="807">
        <f>'7_Local Revenue'!H11</f>
        <v>190927773.30000001</v>
      </c>
      <c r="E10" s="807">
        <f t="shared" si="1"/>
        <v>2981660</v>
      </c>
      <c r="F10" s="806">
        <f>'7_Local Revenue'!AI11</f>
        <v>7057203</v>
      </c>
      <c r="G10" s="807">
        <f>'7_Local Revenue'!AM11</f>
        <v>235240100</v>
      </c>
      <c r="H10" s="807">
        <f t="shared" si="2"/>
        <v>1771203</v>
      </c>
      <c r="I10" s="1268">
        <f>'7_Local Revenue'!AP11</f>
        <v>112119.5</v>
      </c>
      <c r="J10" s="1269">
        <f t="shared" si="3"/>
        <v>4864982.5</v>
      </c>
    </row>
    <row r="11" spans="1:13" ht="16.899999999999999" customHeight="1">
      <c r="A11" s="1270">
        <v>5</v>
      </c>
      <c r="B11" s="817" t="s">
        <v>67</v>
      </c>
      <c r="C11" s="826">
        <f>'7_Local Revenue'!AE12</f>
        <v>3160935</v>
      </c>
      <c r="D11" s="826">
        <f>'7_Local Revenue'!H12</f>
        <v>134181311</v>
      </c>
      <c r="E11" s="826">
        <f t="shared" si="1"/>
        <v>2095468</v>
      </c>
      <c r="F11" s="825">
        <f>'7_Local Revenue'!AI12</f>
        <v>7941542</v>
      </c>
      <c r="G11" s="826">
        <f>'7_Local Revenue'!AM12</f>
        <v>453802400</v>
      </c>
      <c r="H11" s="826">
        <f t="shared" si="2"/>
        <v>3416833</v>
      </c>
      <c r="I11" s="1271">
        <f>'7_Local Revenue'!AP12</f>
        <v>402872</v>
      </c>
      <c r="J11" s="1272">
        <f t="shared" si="3"/>
        <v>5915173</v>
      </c>
    </row>
    <row r="12" spans="1:13" ht="16.899999999999999" customHeight="1">
      <c r="A12" s="1267">
        <v>6</v>
      </c>
      <c r="B12" s="799" t="s">
        <v>68</v>
      </c>
      <c r="C12" s="807">
        <f>'7_Local Revenue'!AE13</f>
        <v>12358816</v>
      </c>
      <c r="D12" s="807">
        <f>'7_Local Revenue'!H13</f>
        <v>245677326</v>
      </c>
      <c r="E12" s="807">
        <f t="shared" si="1"/>
        <v>3836667</v>
      </c>
      <c r="F12" s="806">
        <f>'7_Local Revenue'!AI13</f>
        <v>12432328</v>
      </c>
      <c r="G12" s="807">
        <f>'7_Local Revenue'!AM13</f>
        <v>621616400</v>
      </c>
      <c r="H12" s="807">
        <f t="shared" si="2"/>
        <v>4680361</v>
      </c>
      <c r="I12" s="1268">
        <f>'7_Local Revenue'!AP13</f>
        <v>320035.5</v>
      </c>
      <c r="J12" s="1269">
        <f t="shared" si="3"/>
        <v>8837063.5</v>
      </c>
    </row>
    <row r="13" spans="1:13" ht="16.899999999999999" customHeight="1">
      <c r="A13" s="1267">
        <v>7</v>
      </c>
      <c r="B13" s="799" t="s">
        <v>69</v>
      </c>
      <c r="C13" s="807">
        <f>'7_Local Revenue'!AE14</f>
        <v>21555421</v>
      </c>
      <c r="D13" s="807">
        <f>'7_Local Revenue'!H14</f>
        <v>382067087</v>
      </c>
      <c r="E13" s="807">
        <f t="shared" si="1"/>
        <v>5966624</v>
      </c>
      <c r="F13" s="806">
        <f>'7_Local Revenue'!AI14</f>
        <v>4753492</v>
      </c>
      <c r="G13" s="807">
        <f>'7_Local Revenue'!AM14</f>
        <v>237674600</v>
      </c>
      <c r="H13" s="807">
        <f t="shared" si="2"/>
        <v>1789533</v>
      </c>
      <c r="I13" s="1268">
        <f>'7_Local Revenue'!AP14</f>
        <v>137804</v>
      </c>
      <c r="J13" s="1269">
        <f t="shared" si="3"/>
        <v>7893961</v>
      </c>
    </row>
    <row r="14" spans="1:13" ht="16.899999999999999" customHeight="1">
      <c r="A14" s="1267">
        <v>8</v>
      </c>
      <c r="B14" s="799" t="s">
        <v>70</v>
      </c>
      <c r="C14" s="807">
        <f>'7_Local Revenue'!AE15</f>
        <v>55763097</v>
      </c>
      <c r="D14" s="807">
        <f>'7_Local Revenue'!H15</f>
        <v>978153328</v>
      </c>
      <c r="E14" s="807">
        <f t="shared" si="1"/>
        <v>15275519</v>
      </c>
      <c r="F14" s="806">
        <f>'7_Local Revenue'!AI15</f>
        <v>44341064</v>
      </c>
      <c r="G14" s="807">
        <f>'7_Local Revenue'!AM15</f>
        <v>2533775086</v>
      </c>
      <c r="H14" s="807">
        <f t="shared" si="2"/>
        <v>19077654</v>
      </c>
      <c r="I14" s="1268">
        <f>'7_Local Revenue'!AP15</f>
        <v>729738</v>
      </c>
      <c r="J14" s="1269">
        <f t="shared" si="3"/>
        <v>35082911</v>
      </c>
    </row>
    <row r="15" spans="1:13" ht="16.899999999999999" customHeight="1">
      <c r="A15" s="1267">
        <v>9</v>
      </c>
      <c r="B15" s="799" t="s">
        <v>71</v>
      </c>
      <c r="C15" s="807">
        <f>'7_Local Revenue'!AE16</f>
        <v>127035109</v>
      </c>
      <c r="D15" s="807">
        <f>'7_Local Revenue'!H16</f>
        <v>1700392431</v>
      </c>
      <c r="E15" s="807">
        <f t="shared" si="1"/>
        <v>26554505</v>
      </c>
      <c r="F15" s="806">
        <f>'7_Local Revenue'!AI16</f>
        <v>79272950</v>
      </c>
      <c r="G15" s="807">
        <f>'7_Local Revenue'!AM16</f>
        <v>5284863333</v>
      </c>
      <c r="H15" s="807">
        <f t="shared" si="2"/>
        <v>39791533</v>
      </c>
      <c r="I15" s="1268">
        <f>'7_Local Revenue'!AP16</f>
        <v>2368202.5</v>
      </c>
      <c r="J15" s="1269">
        <f t="shared" si="3"/>
        <v>68714240.5</v>
      </c>
    </row>
    <row r="16" spans="1:13" ht="16.899999999999999" customHeight="1">
      <c r="A16" s="1270">
        <v>10</v>
      </c>
      <c r="B16" s="817" t="s">
        <v>72</v>
      </c>
      <c r="C16" s="826">
        <f>'7_Local Revenue'!AE17</f>
        <v>56652815</v>
      </c>
      <c r="D16" s="826">
        <f>'7_Local Revenue'!H17</f>
        <v>1818762917</v>
      </c>
      <c r="E16" s="826">
        <f t="shared" si="1"/>
        <v>28403060</v>
      </c>
      <c r="F16" s="825">
        <f>'7_Local Revenue'!AI17</f>
        <v>110990132</v>
      </c>
      <c r="G16" s="826">
        <f>'7_Local Revenue'!AM17</f>
        <v>5549506600</v>
      </c>
      <c r="H16" s="826">
        <f t="shared" si="2"/>
        <v>41784122</v>
      </c>
      <c r="I16" s="1271">
        <f>'7_Local Revenue'!AP17</f>
        <v>994171</v>
      </c>
      <c r="J16" s="1272">
        <f t="shared" si="3"/>
        <v>71181353</v>
      </c>
      <c r="K16" s="588"/>
      <c r="L16" s="588"/>
      <c r="M16" s="588"/>
    </row>
    <row r="17" spans="1:13" ht="16.899999999999999" customHeight="1">
      <c r="A17" s="1267">
        <v>11</v>
      </c>
      <c r="B17" s="799" t="s">
        <v>73</v>
      </c>
      <c r="C17" s="807">
        <f>'7_Local Revenue'!AE18</f>
        <v>3218159</v>
      </c>
      <c r="D17" s="807">
        <f>'7_Local Revenue'!H18</f>
        <v>58241560</v>
      </c>
      <c r="E17" s="807">
        <f t="shared" si="1"/>
        <v>909541</v>
      </c>
      <c r="F17" s="806">
        <f>'7_Local Revenue'!AI18</f>
        <v>2090550</v>
      </c>
      <c r="G17" s="807">
        <f>'7_Local Revenue'!AM18</f>
        <v>104527500</v>
      </c>
      <c r="H17" s="807">
        <f t="shared" si="2"/>
        <v>787023</v>
      </c>
      <c r="I17" s="1268">
        <f>'7_Local Revenue'!AP18</f>
        <v>82921</v>
      </c>
      <c r="J17" s="1269">
        <f t="shared" si="3"/>
        <v>1779485</v>
      </c>
      <c r="K17" s="588"/>
      <c r="L17" s="588"/>
      <c r="M17" s="588"/>
    </row>
    <row r="18" spans="1:13" ht="16.899999999999999" customHeight="1">
      <c r="A18" s="1267">
        <v>12</v>
      </c>
      <c r="B18" s="799" t="s">
        <v>74</v>
      </c>
      <c r="C18" s="807">
        <f>'7_Local Revenue'!AE19</f>
        <v>9179479</v>
      </c>
      <c r="D18" s="807">
        <f>'7_Local Revenue'!H19</f>
        <v>282845550</v>
      </c>
      <c r="E18" s="807">
        <f t="shared" si="1"/>
        <v>4417112</v>
      </c>
      <c r="F18" s="806">
        <f>'7_Local Revenue'!AI19</f>
        <v>0</v>
      </c>
      <c r="G18" s="807">
        <f>'7_Local Revenue'!AM19</f>
        <v>30048059.049999997</v>
      </c>
      <c r="H18" s="807">
        <f t="shared" si="2"/>
        <v>226242</v>
      </c>
      <c r="I18" s="1268">
        <f>'7_Local Revenue'!AP19</f>
        <v>525613</v>
      </c>
      <c r="J18" s="1269">
        <f t="shared" si="3"/>
        <v>5168967</v>
      </c>
      <c r="K18" s="588"/>
      <c r="L18" s="588"/>
      <c r="M18" s="588"/>
    </row>
    <row r="19" spans="1:13" ht="16.899999999999999" customHeight="1">
      <c r="A19" s="1267">
        <v>13</v>
      </c>
      <c r="B19" s="799" t="s">
        <v>75</v>
      </c>
      <c r="C19" s="807">
        <f>'7_Local Revenue'!AE20</f>
        <v>883336</v>
      </c>
      <c r="D19" s="807">
        <f>'7_Local Revenue'!H20</f>
        <v>37003879</v>
      </c>
      <c r="E19" s="807">
        <f t="shared" si="1"/>
        <v>577878</v>
      </c>
      <c r="F19" s="806">
        <f>'7_Local Revenue'!AI20</f>
        <v>3012744</v>
      </c>
      <c r="G19" s="807">
        <f>'7_Local Revenue'!AM20</f>
        <v>100424800</v>
      </c>
      <c r="H19" s="807">
        <f t="shared" si="2"/>
        <v>756132</v>
      </c>
      <c r="I19" s="1268">
        <f>'7_Local Revenue'!AP20</f>
        <v>120837.5</v>
      </c>
      <c r="J19" s="1269">
        <f t="shared" si="3"/>
        <v>1454847.5</v>
      </c>
      <c r="K19" s="588"/>
      <c r="L19" s="588"/>
      <c r="M19" s="588"/>
    </row>
    <row r="20" spans="1:13" ht="16.899999999999999" customHeight="1">
      <c r="A20" s="1267">
        <v>14</v>
      </c>
      <c r="B20" s="799" t="s">
        <v>76</v>
      </c>
      <c r="C20" s="807">
        <f>'7_Local Revenue'!AE21</f>
        <v>4010739</v>
      </c>
      <c r="D20" s="807">
        <f>'7_Local Revenue'!H21</f>
        <v>149077112</v>
      </c>
      <c r="E20" s="807">
        <f t="shared" si="1"/>
        <v>2328091</v>
      </c>
      <c r="F20" s="806">
        <f>'7_Local Revenue'!AI21</f>
        <v>2971042</v>
      </c>
      <c r="G20" s="807">
        <f>'7_Local Revenue'!AM21</f>
        <v>148552100</v>
      </c>
      <c r="H20" s="807">
        <f t="shared" si="2"/>
        <v>1118499</v>
      </c>
      <c r="I20" s="1268">
        <f>'7_Local Revenue'!AP21</f>
        <v>158953</v>
      </c>
      <c r="J20" s="1269">
        <f t="shared" si="3"/>
        <v>3605543</v>
      </c>
      <c r="K20" s="588"/>
      <c r="L20" s="588"/>
      <c r="M20" s="588"/>
    </row>
    <row r="21" spans="1:13" ht="16.899999999999999" customHeight="1">
      <c r="A21" s="1270">
        <v>15</v>
      </c>
      <c r="B21" s="817" t="s">
        <v>77</v>
      </c>
      <c r="C21" s="826">
        <f>'7_Local Revenue'!AE22</f>
        <v>5463431</v>
      </c>
      <c r="D21" s="826">
        <f>'7_Local Revenue'!H22</f>
        <v>135097962</v>
      </c>
      <c r="E21" s="826">
        <f t="shared" si="1"/>
        <v>2109783</v>
      </c>
      <c r="F21" s="825">
        <f>'7_Local Revenue'!AI22</f>
        <v>5268364</v>
      </c>
      <c r="G21" s="826">
        <f>'7_Local Revenue'!AM22</f>
        <v>263418200</v>
      </c>
      <c r="H21" s="826">
        <f t="shared" si="2"/>
        <v>1983365</v>
      </c>
      <c r="I21" s="1271">
        <f>'7_Local Revenue'!AP22</f>
        <v>189603</v>
      </c>
      <c r="J21" s="1272">
        <f t="shared" si="3"/>
        <v>4282751</v>
      </c>
      <c r="K21" s="588"/>
      <c r="L21" s="588"/>
      <c r="M21" s="588"/>
    </row>
    <row r="22" spans="1:13" ht="16.899999999999999" customHeight="1">
      <c r="A22" s="1267">
        <v>16</v>
      </c>
      <c r="B22" s="799" t="s">
        <v>78</v>
      </c>
      <c r="C22" s="807">
        <f>'7_Local Revenue'!AE23</f>
        <v>43548850</v>
      </c>
      <c r="D22" s="807">
        <f>'7_Local Revenue'!H23</f>
        <v>734611692</v>
      </c>
      <c r="E22" s="807">
        <f t="shared" si="1"/>
        <v>11472205</v>
      </c>
      <c r="F22" s="806">
        <f>'7_Local Revenue'!AI23</f>
        <v>22700000</v>
      </c>
      <c r="G22" s="807">
        <f>'7_Local Revenue'!AM23</f>
        <v>908000000</v>
      </c>
      <c r="H22" s="807">
        <f t="shared" si="2"/>
        <v>6836641</v>
      </c>
      <c r="I22" s="1268">
        <f>'7_Local Revenue'!AP23</f>
        <v>440111.5</v>
      </c>
      <c r="J22" s="1269">
        <f t="shared" si="3"/>
        <v>18748957.5</v>
      </c>
      <c r="K22" s="588"/>
      <c r="L22" s="588"/>
      <c r="M22" s="588"/>
    </row>
    <row r="23" spans="1:13" ht="16.899999999999999" customHeight="1">
      <c r="A23" s="1267">
        <v>17</v>
      </c>
      <c r="B23" s="799" t="s">
        <v>79</v>
      </c>
      <c r="C23" s="807">
        <f>'7_Local Revenue'!AE24</f>
        <v>147450325</v>
      </c>
      <c r="D23" s="807">
        <f>'7_Local Revenue'!H24</f>
        <v>3421732920</v>
      </c>
      <c r="E23" s="807">
        <f t="shared" si="1"/>
        <v>53436149</v>
      </c>
      <c r="F23" s="806">
        <f>'7_Local Revenue'!AI24</f>
        <v>172402667</v>
      </c>
      <c r="G23" s="807">
        <f>'7_Local Revenue'!AM24</f>
        <v>8620133350</v>
      </c>
      <c r="H23" s="807">
        <f t="shared" si="2"/>
        <v>64903915</v>
      </c>
      <c r="I23" s="1268">
        <f>'7_Local Revenue'!AP24</f>
        <v>4054230</v>
      </c>
      <c r="J23" s="1269">
        <f t="shared" si="3"/>
        <v>122394294</v>
      </c>
    </row>
    <row r="24" spans="1:13" ht="16.899999999999999" customHeight="1">
      <c r="A24" s="1267">
        <v>18</v>
      </c>
      <c r="B24" s="799" t="s">
        <v>80</v>
      </c>
      <c r="C24" s="807">
        <f>'7_Local Revenue'!AE25</f>
        <v>627943</v>
      </c>
      <c r="D24" s="807">
        <f>'7_Local Revenue'!H25</f>
        <v>39683904</v>
      </c>
      <c r="E24" s="807">
        <f t="shared" si="1"/>
        <v>619731</v>
      </c>
      <c r="F24" s="806">
        <f>'7_Local Revenue'!AI25</f>
        <v>1959583</v>
      </c>
      <c r="G24" s="807">
        <f>'7_Local Revenue'!AM25</f>
        <v>65319433</v>
      </c>
      <c r="H24" s="807">
        <f t="shared" si="2"/>
        <v>491812</v>
      </c>
      <c r="I24" s="1268">
        <f>'7_Local Revenue'!AP25</f>
        <v>147125</v>
      </c>
      <c r="J24" s="1269">
        <f t="shared" si="3"/>
        <v>1258668</v>
      </c>
    </row>
    <row r="25" spans="1:13" ht="16.899999999999999" customHeight="1">
      <c r="A25" s="1267">
        <v>19</v>
      </c>
      <c r="B25" s="799" t="s">
        <v>81</v>
      </c>
      <c r="C25" s="807">
        <f>'7_Local Revenue'!AE26</f>
        <v>2582351</v>
      </c>
      <c r="D25" s="807">
        <f>'7_Local Revenue'!H26</f>
        <v>136214578</v>
      </c>
      <c r="E25" s="807">
        <f t="shared" si="1"/>
        <v>2127221</v>
      </c>
      <c r="F25" s="806">
        <f>'7_Local Revenue'!AI26</f>
        <v>3691445</v>
      </c>
      <c r="G25" s="807">
        <f>'7_Local Revenue'!AM26</f>
        <v>184572250</v>
      </c>
      <c r="H25" s="807">
        <f t="shared" si="2"/>
        <v>1389707</v>
      </c>
      <c r="I25" s="1268">
        <f>'7_Local Revenue'!AP26</f>
        <v>140283.5</v>
      </c>
      <c r="J25" s="1269">
        <f t="shared" si="3"/>
        <v>3657211.5</v>
      </c>
    </row>
    <row r="26" spans="1:13" ht="16.899999999999999" customHeight="1">
      <c r="A26" s="1270">
        <v>20</v>
      </c>
      <c r="B26" s="817" t="s">
        <v>82</v>
      </c>
      <c r="C26" s="826">
        <f>'7_Local Revenue'!AE27</f>
        <v>7781756</v>
      </c>
      <c r="D26" s="826">
        <f>'7_Local Revenue'!H27</f>
        <v>250384721</v>
      </c>
      <c r="E26" s="826">
        <f t="shared" si="1"/>
        <v>3910181</v>
      </c>
      <c r="F26" s="825">
        <f>'7_Local Revenue'!AI27</f>
        <v>7560523</v>
      </c>
      <c r="G26" s="826">
        <f>'7_Local Revenue'!AM27</f>
        <v>378026150</v>
      </c>
      <c r="H26" s="826">
        <f t="shared" si="2"/>
        <v>2846287</v>
      </c>
      <c r="I26" s="1271">
        <f>'7_Local Revenue'!AP27</f>
        <v>271600</v>
      </c>
      <c r="J26" s="1272">
        <f t="shared" si="3"/>
        <v>7028068</v>
      </c>
    </row>
    <row r="27" spans="1:13" ht="16.899999999999999" customHeight="1">
      <c r="A27" s="1267">
        <v>21</v>
      </c>
      <c r="B27" s="799" t="s">
        <v>83</v>
      </c>
      <c r="C27" s="807">
        <f>'7_Local Revenue'!AE28</f>
        <v>2235060</v>
      </c>
      <c r="D27" s="807">
        <f>'7_Local Revenue'!H28</f>
        <v>90188956</v>
      </c>
      <c r="E27" s="807">
        <f t="shared" si="1"/>
        <v>1408453</v>
      </c>
      <c r="F27" s="806">
        <f>'7_Local Revenue'!AI28</f>
        <v>5042691</v>
      </c>
      <c r="G27" s="807">
        <f>'7_Local Revenue'!AM28</f>
        <v>252134550</v>
      </c>
      <c r="H27" s="807">
        <f t="shared" si="2"/>
        <v>1898407</v>
      </c>
      <c r="I27" s="1268">
        <f>'7_Local Revenue'!AP28</f>
        <v>77786</v>
      </c>
      <c r="J27" s="1269">
        <f t="shared" si="3"/>
        <v>3384646</v>
      </c>
    </row>
    <row r="28" spans="1:13" ht="16.899999999999999" customHeight="1">
      <c r="A28" s="1267">
        <v>22</v>
      </c>
      <c r="B28" s="799" t="s">
        <v>84</v>
      </c>
      <c r="C28" s="807">
        <f>'7_Local Revenue'!AE29</f>
        <v>3358227</v>
      </c>
      <c r="D28" s="807">
        <f>'7_Local Revenue'!H29</f>
        <v>48899979</v>
      </c>
      <c r="E28" s="807">
        <f t="shared" si="1"/>
        <v>763656</v>
      </c>
      <c r="F28" s="806">
        <f>'7_Local Revenue'!AI29</f>
        <v>2356744</v>
      </c>
      <c r="G28" s="807">
        <f>'7_Local Revenue'!AM29</f>
        <v>116311977.49999999</v>
      </c>
      <c r="H28" s="807">
        <f t="shared" si="2"/>
        <v>875752</v>
      </c>
      <c r="I28" s="1268">
        <f>'7_Local Revenue'!AP29</f>
        <v>401468</v>
      </c>
      <c r="J28" s="1269">
        <f t="shared" si="3"/>
        <v>2040876</v>
      </c>
    </row>
    <row r="29" spans="1:13" ht="16.899999999999999" customHeight="1">
      <c r="A29" s="1267">
        <v>23</v>
      </c>
      <c r="B29" s="799" t="s">
        <v>85</v>
      </c>
      <c r="C29" s="807">
        <f>'7_Local Revenue'!AE30</f>
        <v>20139388</v>
      </c>
      <c r="D29" s="807">
        <f>'7_Local Revenue'!H30</f>
        <v>616536838</v>
      </c>
      <c r="E29" s="807">
        <f t="shared" si="1"/>
        <v>9628266</v>
      </c>
      <c r="F29" s="806">
        <f>'7_Local Revenue'!AI30</f>
        <v>30485529</v>
      </c>
      <c r="G29" s="807">
        <f>'7_Local Revenue'!AM30</f>
        <v>1524276450</v>
      </c>
      <c r="H29" s="807">
        <f t="shared" si="2"/>
        <v>11476796</v>
      </c>
      <c r="I29" s="1268">
        <f>'7_Local Revenue'!AP30</f>
        <v>514799.5</v>
      </c>
      <c r="J29" s="1269">
        <f t="shared" si="3"/>
        <v>21619861.5</v>
      </c>
    </row>
    <row r="30" spans="1:13" ht="16.899999999999999" customHeight="1">
      <c r="A30" s="1267">
        <v>24</v>
      </c>
      <c r="B30" s="799" t="s">
        <v>86</v>
      </c>
      <c r="C30" s="807">
        <f>'7_Local Revenue'!AE31</f>
        <v>32826449</v>
      </c>
      <c r="D30" s="807">
        <f>'7_Local Revenue'!H31</f>
        <v>570267956.5</v>
      </c>
      <c r="E30" s="807">
        <f t="shared" si="1"/>
        <v>8905699</v>
      </c>
      <c r="F30" s="806">
        <f>'7_Local Revenue'!AI31</f>
        <v>24475371</v>
      </c>
      <c r="G30" s="807">
        <f>'7_Local Revenue'!AM31</f>
        <v>1223768550</v>
      </c>
      <c r="H30" s="807">
        <f t="shared" si="2"/>
        <v>9214169</v>
      </c>
      <c r="I30" s="1268">
        <f>'7_Local Revenue'!AP31</f>
        <v>157445</v>
      </c>
      <c r="J30" s="1269">
        <f t="shared" si="3"/>
        <v>18277313</v>
      </c>
    </row>
    <row r="31" spans="1:13" ht="16.899999999999999" customHeight="1">
      <c r="A31" s="1270">
        <v>25</v>
      </c>
      <c r="B31" s="817" t="s">
        <v>87</v>
      </c>
      <c r="C31" s="826">
        <f>'7_Local Revenue'!AE32</f>
        <v>6040380</v>
      </c>
      <c r="D31" s="826">
        <f>'7_Local Revenue'!H32</f>
        <v>244929160</v>
      </c>
      <c r="E31" s="826">
        <f t="shared" si="1"/>
        <v>3824983</v>
      </c>
      <c r="F31" s="825">
        <f>'7_Local Revenue'!AI32</f>
        <v>6195514</v>
      </c>
      <c r="G31" s="826">
        <f>'7_Local Revenue'!AM32</f>
        <v>197071129.99999997</v>
      </c>
      <c r="H31" s="826">
        <f t="shared" si="2"/>
        <v>1483816</v>
      </c>
      <c r="I31" s="1271">
        <f>'7_Local Revenue'!AP32</f>
        <v>92376</v>
      </c>
      <c r="J31" s="1272">
        <f t="shared" si="3"/>
        <v>5401175</v>
      </c>
    </row>
    <row r="32" spans="1:13" ht="16.899999999999999" customHeight="1">
      <c r="A32" s="1267">
        <v>26</v>
      </c>
      <c r="B32" s="799" t="s">
        <v>88</v>
      </c>
      <c r="C32" s="807">
        <f>'7_Local Revenue'!AE33</f>
        <v>79166444</v>
      </c>
      <c r="D32" s="807">
        <f>'7_Local Revenue'!H33</f>
        <v>3468120655</v>
      </c>
      <c r="E32" s="807">
        <f t="shared" si="1"/>
        <v>54160572</v>
      </c>
      <c r="F32" s="806">
        <f>'7_Local Revenue'!AI33</f>
        <v>187564931</v>
      </c>
      <c r="G32" s="807">
        <f>'7_Local Revenue'!AM33</f>
        <v>9378246550</v>
      </c>
      <c r="H32" s="807">
        <f t="shared" si="2"/>
        <v>70612007</v>
      </c>
      <c r="I32" s="1268">
        <f>'7_Local Revenue'!AP33</f>
        <v>2416684</v>
      </c>
      <c r="J32" s="1269">
        <f t="shared" si="3"/>
        <v>127189263</v>
      </c>
    </row>
    <row r="33" spans="1:10" ht="16.899999999999999" customHeight="1">
      <c r="A33" s="1267">
        <v>27</v>
      </c>
      <c r="B33" s="799" t="s">
        <v>89</v>
      </c>
      <c r="C33" s="807">
        <f>'7_Local Revenue'!AE34</f>
        <v>7740413</v>
      </c>
      <c r="D33" s="807">
        <f>'7_Local Revenue'!H34</f>
        <v>213003585</v>
      </c>
      <c r="E33" s="807">
        <f t="shared" si="1"/>
        <v>3326411</v>
      </c>
      <c r="F33" s="806">
        <f>'7_Local Revenue'!AI34</f>
        <v>10859196</v>
      </c>
      <c r="G33" s="807">
        <f>'7_Local Revenue'!AM34</f>
        <v>434367840</v>
      </c>
      <c r="H33" s="807">
        <f t="shared" si="2"/>
        <v>3270503</v>
      </c>
      <c r="I33" s="1268">
        <f>'7_Local Revenue'!AP34</f>
        <v>321338</v>
      </c>
      <c r="J33" s="1269">
        <f t="shared" si="3"/>
        <v>6918252</v>
      </c>
    </row>
    <row r="34" spans="1:10" ht="16.899999999999999" customHeight="1">
      <c r="A34" s="1267">
        <v>28</v>
      </c>
      <c r="B34" s="799" t="s">
        <v>90</v>
      </c>
      <c r="C34" s="807">
        <f>'7_Local Revenue'!AE35</f>
        <v>63483153</v>
      </c>
      <c r="D34" s="807">
        <f>'7_Local Revenue'!H35</f>
        <v>1958174846</v>
      </c>
      <c r="E34" s="807">
        <f t="shared" si="1"/>
        <v>30580213</v>
      </c>
      <c r="F34" s="806">
        <f>'7_Local Revenue'!AI35</f>
        <v>120640437</v>
      </c>
      <c r="G34" s="807">
        <f>'7_Local Revenue'!AM35</f>
        <v>6032021850</v>
      </c>
      <c r="H34" s="807">
        <f t="shared" si="2"/>
        <v>45417143</v>
      </c>
      <c r="I34" s="1268">
        <f>'7_Local Revenue'!AP35</f>
        <v>2390587</v>
      </c>
      <c r="J34" s="1269">
        <f t="shared" si="3"/>
        <v>78387943</v>
      </c>
    </row>
    <row r="35" spans="1:10" ht="16.899999999999999" customHeight="1">
      <c r="A35" s="1267">
        <v>29</v>
      </c>
      <c r="B35" s="799" t="s">
        <v>91</v>
      </c>
      <c r="C35" s="807">
        <f>'7_Local Revenue'!AE36</f>
        <v>41874973</v>
      </c>
      <c r="D35" s="807">
        <f>'7_Local Revenue'!H36</f>
        <v>985789384.80000007</v>
      </c>
      <c r="E35" s="807">
        <f t="shared" si="1"/>
        <v>15394769</v>
      </c>
      <c r="F35" s="806">
        <f>'7_Local Revenue'!AI36</f>
        <v>33286062</v>
      </c>
      <c r="G35" s="807">
        <f>'7_Local Revenue'!AM36</f>
        <v>1664303100</v>
      </c>
      <c r="H35" s="807">
        <f t="shared" si="2"/>
        <v>12531104</v>
      </c>
      <c r="I35" s="1268">
        <f>'7_Local Revenue'!AP36</f>
        <v>618354</v>
      </c>
      <c r="J35" s="1269">
        <f t="shared" si="3"/>
        <v>28544227</v>
      </c>
    </row>
    <row r="36" spans="1:10" ht="16.899999999999999" customHeight="1">
      <c r="A36" s="1270">
        <v>30</v>
      </c>
      <c r="B36" s="817" t="s">
        <v>92</v>
      </c>
      <c r="C36" s="826">
        <f>'7_Local Revenue'!AE37</f>
        <v>3316181</v>
      </c>
      <c r="D36" s="826">
        <f>'7_Local Revenue'!H37</f>
        <v>72171632</v>
      </c>
      <c r="E36" s="826">
        <f t="shared" si="1"/>
        <v>1127082</v>
      </c>
      <c r="F36" s="825">
        <f>'7_Local Revenue'!AI37</f>
        <v>7274690</v>
      </c>
      <c r="G36" s="826">
        <f>'7_Local Revenue'!AM37</f>
        <v>242489667</v>
      </c>
      <c r="H36" s="826">
        <f t="shared" si="2"/>
        <v>1825787</v>
      </c>
      <c r="I36" s="1271">
        <f>'7_Local Revenue'!AP37</f>
        <v>76571</v>
      </c>
      <c r="J36" s="1272">
        <f t="shared" si="3"/>
        <v>3029440</v>
      </c>
    </row>
    <row r="37" spans="1:10" ht="16.899999999999999" customHeight="1">
      <c r="A37" s="1267">
        <v>31</v>
      </c>
      <c r="B37" s="799" t="s">
        <v>93</v>
      </c>
      <c r="C37" s="807">
        <f>'7_Local Revenue'!AE38</f>
        <v>17366798</v>
      </c>
      <c r="D37" s="807">
        <f>'7_Local Revenue'!H38</f>
        <v>382435327</v>
      </c>
      <c r="E37" s="807">
        <f t="shared" si="1"/>
        <v>5972375</v>
      </c>
      <c r="F37" s="806">
        <f>'7_Local Revenue'!AI38</f>
        <v>21824715</v>
      </c>
      <c r="G37" s="807">
        <f>'7_Local Revenue'!AM38</f>
        <v>916011512.49999988</v>
      </c>
      <c r="H37" s="807">
        <f t="shared" si="2"/>
        <v>6896962</v>
      </c>
      <c r="I37" s="1268">
        <f>'7_Local Revenue'!AP38</f>
        <v>317371</v>
      </c>
      <c r="J37" s="1269">
        <f t="shared" si="3"/>
        <v>13186708</v>
      </c>
    </row>
    <row r="38" spans="1:10" ht="16.899999999999999" customHeight="1">
      <c r="A38" s="1267">
        <v>32</v>
      </c>
      <c r="B38" s="799" t="s">
        <v>94</v>
      </c>
      <c r="C38" s="807">
        <f>'7_Local Revenue'!AE39</f>
        <v>17121177</v>
      </c>
      <c r="D38" s="807">
        <f>'7_Local Revenue'!H39</f>
        <v>472725665</v>
      </c>
      <c r="E38" s="807">
        <f t="shared" si="1"/>
        <v>7382411</v>
      </c>
      <c r="F38" s="806">
        <f>'7_Local Revenue'!AI39</f>
        <v>43175225</v>
      </c>
      <c r="G38" s="807">
        <f>'7_Local Revenue'!AM39</f>
        <v>1727009000</v>
      </c>
      <c r="H38" s="807">
        <f t="shared" si="2"/>
        <v>13003238</v>
      </c>
      <c r="I38" s="1268">
        <f>'7_Local Revenue'!AP39</f>
        <v>938303.5</v>
      </c>
      <c r="J38" s="1269">
        <f t="shared" si="3"/>
        <v>21323952.5</v>
      </c>
    </row>
    <row r="39" spans="1:10" ht="16.899999999999999" customHeight="1">
      <c r="A39" s="1267">
        <v>33</v>
      </c>
      <c r="B39" s="799" t="s">
        <v>95</v>
      </c>
      <c r="C39" s="807">
        <f>'7_Local Revenue'!AE40</f>
        <v>2414936</v>
      </c>
      <c r="D39" s="807">
        <f>'7_Local Revenue'!H40</f>
        <v>109795746</v>
      </c>
      <c r="E39" s="807">
        <f t="shared" si="1"/>
        <v>1714646</v>
      </c>
      <c r="F39" s="806">
        <f>'7_Local Revenue'!AI40</f>
        <v>3505296</v>
      </c>
      <c r="G39" s="807">
        <f>'7_Local Revenue'!AM40</f>
        <v>140211840</v>
      </c>
      <c r="H39" s="807">
        <f t="shared" si="2"/>
        <v>1055703</v>
      </c>
      <c r="I39" s="1268">
        <f>'7_Local Revenue'!AP40</f>
        <v>83548.5</v>
      </c>
      <c r="J39" s="1269">
        <f t="shared" si="3"/>
        <v>2853897.5</v>
      </c>
    </row>
    <row r="40" spans="1:10" ht="16.899999999999999" customHeight="1">
      <c r="A40" s="1267">
        <v>34</v>
      </c>
      <c r="B40" s="799" t="s">
        <v>96</v>
      </c>
      <c r="C40" s="807">
        <f>'7_Local Revenue'!AE41</f>
        <v>5531437</v>
      </c>
      <c r="D40" s="807">
        <f>'7_Local Revenue'!H41</f>
        <v>138554842</v>
      </c>
      <c r="E40" s="807">
        <f t="shared" si="1"/>
        <v>2163768</v>
      </c>
      <c r="F40" s="806">
        <f>'7_Local Revenue'!AI41</f>
        <v>6434214</v>
      </c>
      <c r="G40" s="807">
        <f>'7_Local Revenue'!AM41</f>
        <v>321710700</v>
      </c>
      <c r="H40" s="807">
        <f t="shared" si="2"/>
        <v>2422269</v>
      </c>
      <c r="I40" s="1268">
        <f>'7_Local Revenue'!AP41</f>
        <v>315708</v>
      </c>
      <c r="J40" s="1269">
        <f>E40+H40+I40</f>
        <v>4901745</v>
      </c>
    </row>
    <row r="41" spans="1:10" ht="16.899999999999999" customHeight="1">
      <c r="A41" s="1270">
        <v>35</v>
      </c>
      <c r="B41" s="817" t="s">
        <v>97</v>
      </c>
      <c r="C41" s="826">
        <f>'7_Local Revenue'!AE42</f>
        <v>8741862</v>
      </c>
      <c r="D41" s="826">
        <f>'7_Local Revenue'!H42</f>
        <v>323261870</v>
      </c>
      <c r="E41" s="826">
        <f t="shared" si="1"/>
        <v>5048281</v>
      </c>
      <c r="F41" s="825">
        <f>'7_Local Revenue'!AI42</f>
        <v>12734435</v>
      </c>
      <c r="G41" s="826">
        <f>'7_Local Revenue'!AM42</f>
        <v>636721750</v>
      </c>
      <c r="H41" s="826">
        <f t="shared" si="2"/>
        <v>4794095</v>
      </c>
      <c r="I41" s="1271">
        <f>'7_Local Revenue'!AP42</f>
        <v>666608.5</v>
      </c>
      <c r="J41" s="1272">
        <f t="shared" si="3"/>
        <v>10508984.5</v>
      </c>
    </row>
    <row r="42" spans="1:10" s="1273" customFormat="1" ht="16.899999999999999" customHeight="1">
      <c r="A42" s="1267">
        <v>36</v>
      </c>
      <c r="B42" s="799" t="s">
        <v>98</v>
      </c>
      <c r="C42" s="807">
        <f>'7_Local Revenue'!AE43</f>
        <v>148298545</v>
      </c>
      <c r="D42" s="807">
        <f>'7_Local Revenue'!H43</f>
        <v>3331331958</v>
      </c>
      <c r="E42" s="807">
        <f t="shared" si="1"/>
        <v>52024385</v>
      </c>
      <c r="F42" s="806">
        <f>'7_Local Revenue'!AI43</f>
        <v>123557264</v>
      </c>
      <c r="G42" s="807">
        <f>'7_Local Revenue'!AM43</f>
        <v>8237150933</v>
      </c>
      <c r="H42" s="807">
        <f t="shared" si="2"/>
        <v>62020310</v>
      </c>
      <c r="I42" s="1268">
        <f>'7_Local Revenue'!AP43</f>
        <v>2956921</v>
      </c>
      <c r="J42" s="1269">
        <f t="shared" si="3"/>
        <v>117001616</v>
      </c>
    </row>
    <row r="43" spans="1:10" s="1273" customFormat="1" ht="16.899999999999999" customHeight="1">
      <c r="A43" s="1267">
        <v>37</v>
      </c>
      <c r="B43" s="799" t="s">
        <v>99</v>
      </c>
      <c r="C43" s="807">
        <f>'7_Local Revenue'!AE44</f>
        <v>26281552</v>
      </c>
      <c r="D43" s="807">
        <f>'7_Local Revenue'!H44</f>
        <v>645143083</v>
      </c>
      <c r="E43" s="807">
        <f t="shared" si="1"/>
        <v>10075001</v>
      </c>
      <c r="F43" s="806">
        <f>'7_Local Revenue'!AI44</f>
        <v>44750653</v>
      </c>
      <c r="G43" s="807">
        <f>'7_Local Revenue'!AM44</f>
        <v>1491688433</v>
      </c>
      <c r="H43" s="807">
        <f t="shared" si="2"/>
        <v>11231429</v>
      </c>
      <c r="I43" s="1268">
        <f>'7_Local Revenue'!AP44</f>
        <v>836972</v>
      </c>
      <c r="J43" s="1269">
        <f t="shared" si="3"/>
        <v>22143402</v>
      </c>
    </row>
    <row r="44" spans="1:10" s="1273" customFormat="1" ht="16.899999999999999" customHeight="1">
      <c r="A44" s="1267">
        <v>38</v>
      </c>
      <c r="B44" s="799" t="s">
        <v>100</v>
      </c>
      <c r="C44" s="807">
        <f>'7_Local Revenue'!AE45</f>
        <v>26008836</v>
      </c>
      <c r="D44" s="807">
        <f>'7_Local Revenue'!H45</f>
        <v>1103601471</v>
      </c>
      <c r="E44" s="807">
        <f t="shared" si="1"/>
        <v>17234604</v>
      </c>
      <c r="F44" s="806">
        <f>'7_Local Revenue'!AI45</f>
        <v>21641759</v>
      </c>
      <c r="G44" s="807">
        <f>'7_Local Revenue'!AM45</f>
        <v>1082087950</v>
      </c>
      <c r="H44" s="807">
        <f t="shared" si="2"/>
        <v>8147408</v>
      </c>
      <c r="I44" s="1268">
        <f>'7_Local Revenue'!AP45</f>
        <v>107178</v>
      </c>
      <c r="J44" s="1269">
        <f t="shared" si="3"/>
        <v>25489190</v>
      </c>
    </row>
    <row r="45" spans="1:10" s="1273" customFormat="1" ht="16.899999999999999" customHeight="1">
      <c r="A45" s="1267">
        <v>39</v>
      </c>
      <c r="B45" s="799" t="s">
        <v>101</v>
      </c>
      <c r="C45" s="807">
        <f>'7_Local Revenue'!AE46</f>
        <v>6695549</v>
      </c>
      <c r="D45" s="807">
        <f>'7_Local Revenue'!H46</f>
        <v>391519932</v>
      </c>
      <c r="E45" s="807">
        <f t="shared" si="1"/>
        <v>6114246</v>
      </c>
      <c r="F45" s="806">
        <f>'7_Local Revenue'!AI46</f>
        <v>7390412</v>
      </c>
      <c r="G45" s="807">
        <f>'7_Local Revenue'!AM46</f>
        <v>369520600</v>
      </c>
      <c r="H45" s="807">
        <f t="shared" si="2"/>
        <v>2782246</v>
      </c>
      <c r="I45" s="1268">
        <f>'7_Local Revenue'!AP46</f>
        <v>144753</v>
      </c>
      <c r="J45" s="1269">
        <f t="shared" si="3"/>
        <v>9041245</v>
      </c>
    </row>
    <row r="46" spans="1:10" s="1273" customFormat="1" ht="16.899999999999999" customHeight="1">
      <c r="A46" s="1270">
        <v>40</v>
      </c>
      <c r="B46" s="817" t="s">
        <v>102</v>
      </c>
      <c r="C46" s="826">
        <f>'7_Local Revenue'!AE47</f>
        <v>35163427</v>
      </c>
      <c r="D46" s="826">
        <f>'7_Local Revenue'!H47</f>
        <v>732318306</v>
      </c>
      <c r="E46" s="826">
        <f t="shared" si="1"/>
        <v>11436389</v>
      </c>
      <c r="F46" s="825">
        <f>'7_Local Revenue'!AI47</f>
        <v>38233782</v>
      </c>
      <c r="G46" s="826">
        <f>'7_Local Revenue'!AM47</f>
        <v>2548918800</v>
      </c>
      <c r="H46" s="826">
        <f t="shared" si="2"/>
        <v>19191676</v>
      </c>
      <c r="I46" s="1271">
        <f>'7_Local Revenue'!AP47</f>
        <v>1140775</v>
      </c>
      <c r="J46" s="1272">
        <f t="shared" si="3"/>
        <v>31768840</v>
      </c>
    </row>
    <row r="47" spans="1:10" s="1273" customFormat="1" ht="16.899999999999999" customHeight="1">
      <c r="A47" s="1267">
        <v>41</v>
      </c>
      <c r="B47" s="799" t="s">
        <v>103</v>
      </c>
      <c r="C47" s="807">
        <f>'7_Local Revenue'!AE48</f>
        <v>10478874</v>
      </c>
      <c r="D47" s="807">
        <f>'7_Local Revenue'!H48</f>
        <v>244456450</v>
      </c>
      <c r="E47" s="807">
        <f t="shared" si="1"/>
        <v>3817601</v>
      </c>
      <c r="F47" s="806">
        <f>'7_Local Revenue'!AI48</f>
        <v>3761812</v>
      </c>
      <c r="G47" s="807">
        <f>'7_Local Revenue'!AM48</f>
        <v>188090600</v>
      </c>
      <c r="H47" s="807">
        <f t="shared" si="2"/>
        <v>1416198</v>
      </c>
      <c r="I47" s="1268">
        <f>'7_Local Revenue'!AP48</f>
        <v>53158.5</v>
      </c>
      <c r="J47" s="1269">
        <f t="shared" si="3"/>
        <v>5286957.5</v>
      </c>
    </row>
    <row r="48" spans="1:10" s="1273" customFormat="1" ht="16.899999999999999" customHeight="1">
      <c r="A48" s="1267">
        <v>42</v>
      </c>
      <c r="B48" s="799" t="s">
        <v>104</v>
      </c>
      <c r="C48" s="807">
        <f>'7_Local Revenue'!AE49</f>
        <v>4849911</v>
      </c>
      <c r="D48" s="807">
        <f>'7_Local Revenue'!H49</f>
        <v>200569437</v>
      </c>
      <c r="E48" s="807">
        <f t="shared" si="1"/>
        <v>3132231</v>
      </c>
      <c r="F48" s="806">
        <f>'7_Local Revenue'!AI49</f>
        <v>5609329</v>
      </c>
      <c r="G48" s="807">
        <f>'7_Local Revenue'!AM49</f>
        <v>280466450</v>
      </c>
      <c r="H48" s="807">
        <f t="shared" si="2"/>
        <v>2111727</v>
      </c>
      <c r="I48" s="1268">
        <f>'7_Local Revenue'!AP49</f>
        <v>226186.5</v>
      </c>
      <c r="J48" s="1269">
        <f t="shared" si="3"/>
        <v>5470144.5</v>
      </c>
    </row>
    <row r="49" spans="1:10" s="1273" customFormat="1" ht="16.899999999999999" customHeight="1">
      <c r="A49" s="1267">
        <v>43</v>
      </c>
      <c r="B49" s="799" t="s">
        <v>105</v>
      </c>
      <c r="C49" s="807">
        <f>'7_Local Revenue'!AE50</f>
        <v>6337899</v>
      </c>
      <c r="D49" s="807">
        <f>'7_Local Revenue'!H50</f>
        <v>174024521</v>
      </c>
      <c r="E49" s="807">
        <f t="shared" si="1"/>
        <v>2717687</v>
      </c>
      <c r="F49" s="806">
        <f>'7_Local Revenue'!AI50</f>
        <v>8624013</v>
      </c>
      <c r="G49" s="807">
        <f>'7_Local Revenue'!AM50</f>
        <v>344960520</v>
      </c>
      <c r="H49" s="807">
        <f t="shared" si="2"/>
        <v>2597325</v>
      </c>
      <c r="I49" s="1268">
        <f>'7_Local Revenue'!AP50</f>
        <v>154246.5</v>
      </c>
      <c r="J49" s="1269">
        <f t="shared" si="3"/>
        <v>5469258.5</v>
      </c>
    </row>
    <row r="50" spans="1:10" s="1273" customFormat="1" ht="16.899999999999999" customHeight="1">
      <c r="A50" s="1267">
        <v>44</v>
      </c>
      <c r="B50" s="799" t="s">
        <v>106</v>
      </c>
      <c r="C50" s="807">
        <f>'7_Local Revenue'!AE51</f>
        <v>13349455</v>
      </c>
      <c r="D50" s="807">
        <f>'7_Local Revenue'!H51</f>
        <v>329273391</v>
      </c>
      <c r="E50" s="807">
        <f t="shared" si="1"/>
        <v>5142161</v>
      </c>
      <c r="F50" s="806">
        <f>'7_Local Revenue'!AI51</f>
        <v>16037137</v>
      </c>
      <c r="G50" s="807">
        <f>'7_Local Revenue'!AM51</f>
        <v>801856850</v>
      </c>
      <c r="H50" s="807">
        <f t="shared" si="2"/>
        <v>6037453</v>
      </c>
      <c r="I50" s="1268">
        <f>'7_Local Revenue'!AP51</f>
        <v>90676</v>
      </c>
      <c r="J50" s="1269">
        <f t="shared" si="3"/>
        <v>11270290</v>
      </c>
    </row>
    <row r="51" spans="1:10" ht="16.899999999999999" customHeight="1">
      <c r="A51" s="1270">
        <v>45</v>
      </c>
      <c r="B51" s="817" t="s">
        <v>107</v>
      </c>
      <c r="C51" s="826">
        <f>'7_Local Revenue'!AE52</f>
        <v>68212187</v>
      </c>
      <c r="D51" s="826">
        <f>'7_Local Revenue'!H52</f>
        <v>1264178875</v>
      </c>
      <c r="E51" s="826">
        <f t="shared" si="1"/>
        <v>19742292</v>
      </c>
      <c r="F51" s="825">
        <f>'7_Local Revenue'!AI52</f>
        <v>44471374</v>
      </c>
      <c r="G51" s="826">
        <f>'7_Local Revenue'!AM52</f>
        <v>1482379133</v>
      </c>
      <c r="H51" s="826">
        <f t="shared" si="2"/>
        <v>11161337</v>
      </c>
      <c r="I51" s="1271">
        <f>'7_Local Revenue'!AP52</f>
        <v>275306</v>
      </c>
      <c r="J51" s="1272">
        <f t="shared" si="3"/>
        <v>31178935</v>
      </c>
    </row>
    <row r="52" spans="1:10" ht="16.899999999999999" customHeight="1">
      <c r="A52" s="1267">
        <v>46</v>
      </c>
      <c r="B52" s="799" t="s">
        <v>108</v>
      </c>
      <c r="C52" s="807">
        <f>'7_Local Revenue'!AE53</f>
        <v>2224962</v>
      </c>
      <c r="D52" s="807">
        <f>'7_Local Revenue'!H53</f>
        <v>50656560</v>
      </c>
      <c r="E52" s="807">
        <f t="shared" si="1"/>
        <v>791088</v>
      </c>
      <c r="F52" s="806">
        <f>'7_Local Revenue'!AI53</f>
        <v>1462301</v>
      </c>
      <c r="G52" s="807">
        <f>'7_Local Revenue'!AM53</f>
        <v>73115050</v>
      </c>
      <c r="H52" s="807">
        <f t="shared" si="2"/>
        <v>550508</v>
      </c>
      <c r="I52" s="1268">
        <f>'7_Local Revenue'!AP53</f>
        <v>30415</v>
      </c>
      <c r="J52" s="1269">
        <f t="shared" si="3"/>
        <v>1372011</v>
      </c>
    </row>
    <row r="53" spans="1:10" ht="16.899999999999999" customHeight="1">
      <c r="A53" s="1267">
        <v>47</v>
      </c>
      <c r="B53" s="799" t="s">
        <v>109</v>
      </c>
      <c r="C53" s="807">
        <f>'7_Local Revenue'!AE54</f>
        <v>24252402</v>
      </c>
      <c r="D53" s="807">
        <f>'7_Local Revenue'!H54</f>
        <v>544767104</v>
      </c>
      <c r="E53" s="807">
        <f t="shared" si="1"/>
        <v>8507460</v>
      </c>
      <c r="F53" s="806">
        <f>'7_Local Revenue'!AI54</f>
        <v>16180635</v>
      </c>
      <c r="G53" s="807">
        <f>'7_Local Revenue'!AM54</f>
        <v>647225400</v>
      </c>
      <c r="H53" s="807">
        <f t="shared" si="2"/>
        <v>4873180</v>
      </c>
      <c r="I53" s="1268">
        <f>'7_Local Revenue'!AP54</f>
        <v>85851</v>
      </c>
      <c r="J53" s="1269">
        <f t="shared" si="3"/>
        <v>13466491</v>
      </c>
    </row>
    <row r="54" spans="1:10" ht="16.899999999999999" customHeight="1">
      <c r="A54" s="1267">
        <v>48</v>
      </c>
      <c r="B54" s="799" t="s">
        <v>110</v>
      </c>
      <c r="C54" s="807">
        <f>'7_Local Revenue'!AE55</f>
        <v>16593796</v>
      </c>
      <c r="D54" s="807">
        <f>'7_Local Revenue'!H55</f>
        <v>447371448</v>
      </c>
      <c r="E54" s="807">
        <f t="shared" si="1"/>
        <v>6986462</v>
      </c>
      <c r="F54" s="806">
        <f>'7_Local Revenue'!AI55</f>
        <v>24609329</v>
      </c>
      <c r="G54" s="807">
        <f>'7_Local Revenue'!AM55</f>
        <v>1093747956</v>
      </c>
      <c r="H54" s="807">
        <f t="shared" si="2"/>
        <v>8235200</v>
      </c>
      <c r="I54" s="1268">
        <f>'7_Local Revenue'!AP55</f>
        <v>191778</v>
      </c>
      <c r="J54" s="1269">
        <f t="shared" si="3"/>
        <v>15413440</v>
      </c>
    </row>
    <row r="55" spans="1:10" ht="16.899999999999999" customHeight="1">
      <c r="A55" s="1267">
        <v>49</v>
      </c>
      <c r="B55" s="799" t="s">
        <v>111</v>
      </c>
      <c r="C55" s="807">
        <f>'7_Local Revenue'!AE56</f>
        <v>12746815</v>
      </c>
      <c r="D55" s="807">
        <f>'7_Local Revenue'!H56</f>
        <v>607669754</v>
      </c>
      <c r="E55" s="807">
        <f t="shared" si="1"/>
        <v>9489791</v>
      </c>
      <c r="F55" s="806">
        <f>'7_Local Revenue'!AI56</f>
        <v>23268105</v>
      </c>
      <c r="G55" s="807">
        <f>'7_Local Revenue'!AM56</f>
        <v>1163405250</v>
      </c>
      <c r="H55" s="807">
        <f t="shared" si="2"/>
        <v>8759674</v>
      </c>
      <c r="I55" s="1268">
        <f>'7_Local Revenue'!AP56</f>
        <v>581942.5</v>
      </c>
      <c r="J55" s="1269">
        <f t="shared" si="3"/>
        <v>18831407.5</v>
      </c>
    </row>
    <row r="56" spans="1:10" ht="16.899999999999999" customHeight="1">
      <c r="A56" s="1270">
        <v>50</v>
      </c>
      <c r="B56" s="817" t="s">
        <v>112</v>
      </c>
      <c r="C56" s="826">
        <f>'7_Local Revenue'!AE57</f>
        <v>12113622</v>
      </c>
      <c r="D56" s="826">
        <f>'7_Local Revenue'!H57</f>
        <v>349631146.70000005</v>
      </c>
      <c r="E56" s="826">
        <f t="shared" si="1"/>
        <v>5460082</v>
      </c>
      <c r="F56" s="825">
        <f>'7_Local Revenue'!AI57</f>
        <v>17399127</v>
      </c>
      <c r="G56" s="826">
        <f>'7_Local Revenue'!AM57</f>
        <v>869956350</v>
      </c>
      <c r="H56" s="826">
        <f t="shared" si="2"/>
        <v>6550197</v>
      </c>
      <c r="I56" s="1271">
        <f>'7_Local Revenue'!AP57</f>
        <v>426134</v>
      </c>
      <c r="J56" s="1272">
        <f t="shared" si="3"/>
        <v>12436413</v>
      </c>
    </row>
    <row r="57" spans="1:10" ht="16.899999999999999" customHeight="1">
      <c r="A57" s="1267">
        <v>51</v>
      </c>
      <c r="B57" s="799" t="s">
        <v>113</v>
      </c>
      <c r="C57" s="807">
        <f>'7_Local Revenue'!AE58</f>
        <v>21780361</v>
      </c>
      <c r="D57" s="807">
        <f>'7_Local Revenue'!H58</f>
        <v>603001421</v>
      </c>
      <c r="E57" s="807">
        <f t="shared" si="1"/>
        <v>9416887</v>
      </c>
      <c r="F57" s="806">
        <f>'7_Local Revenue'!AI58</f>
        <v>18094556</v>
      </c>
      <c r="G57" s="807">
        <f>'7_Local Revenue'!AM58</f>
        <v>1033974629</v>
      </c>
      <c r="H57" s="807">
        <f t="shared" si="2"/>
        <v>7785147</v>
      </c>
      <c r="I57" s="1268">
        <f>'7_Local Revenue'!AP58</f>
        <v>492355.5</v>
      </c>
      <c r="J57" s="1269">
        <f t="shared" si="3"/>
        <v>17694389.5</v>
      </c>
    </row>
    <row r="58" spans="1:10" ht="16.899999999999999" customHeight="1">
      <c r="A58" s="1267">
        <v>52</v>
      </c>
      <c r="B58" s="799" t="s">
        <v>114</v>
      </c>
      <c r="C58" s="807">
        <f>'7_Local Revenue'!AE59</f>
        <v>119424511</v>
      </c>
      <c r="D58" s="807">
        <f>'7_Local Revenue'!H59</f>
        <v>1777607532</v>
      </c>
      <c r="E58" s="807">
        <f t="shared" si="1"/>
        <v>27760349</v>
      </c>
      <c r="F58" s="806">
        <f>'7_Local Revenue'!AI59</f>
        <v>89782899</v>
      </c>
      <c r="G58" s="807">
        <f>'7_Local Revenue'!AM59</f>
        <v>4489144950</v>
      </c>
      <c r="H58" s="807">
        <f t="shared" si="2"/>
        <v>33800299</v>
      </c>
      <c r="I58" s="1268">
        <f>'7_Local Revenue'!AP59</f>
        <v>1975831</v>
      </c>
      <c r="J58" s="1269">
        <f t="shared" si="3"/>
        <v>63536479</v>
      </c>
    </row>
    <row r="59" spans="1:10" ht="16.899999999999999" customHeight="1">
      <c r="A59" s="1267">
        <v>53</v>
      </c>
      <c r="B59" s="799" t="s">
        <v>115</v>
      </c>
      <c r="C59" s="807">
        <f>'7_Local Revenue'!AE60</f>
        <v>7643351</v>
      </c>
      <c r="D59" s="807">
        <f>'7_Local Revenue'!H60</f>
        <v>535280545</v>
      </c>
      <c r="E59" s="807">
        <f t="shared" si="1"/>
        <v>8359311</v>
      </c>
      <c r="F59" s="806">
        <f>'7_Local Revenue'!AI60</f>
        <v>39266465</v>
      </c>
      <c r="G59" s="807">
        <f>'7_Local Revenue'!AM60</f>
        <v>1963323250</v>
      </c>
      <c r="H59" s="807">
        <f t="shared" si="2"/>
        <v>14782528</v>
      </c>
      <c r="I59" s="1268">
        <f>'7_Local Revenue'!AP60</f>
        <v>760958</v>
      </c>
      <c r="J59" s="1269">
        <f t="shared" si="3"/>
        <v>23902797</v>
      </c>
    </row>
    <row r="60" spans="1:10" ht="16.899999999999999" customHeight="1">
      <c r="A60" s="1267">
        <v>54</v>
      </c>
      <c r="B60" s="799" t="s">
        <v>116</v>
      </c>
      <c r="C60" s="807">
        <f>'7_Local Revenue'!AE61</f>
        <v>1955296</v>
      </c>
      <c r="D60" s="807">
        <f>'7_Local Revenue'!H61</f>
        <v>55586176</v>
      </c>
      <c r="E60" s="807">
        <f t="shared" si="1"/>
        <v>868072</v>
      </c>
      <c r="F60" s="806">
        <f>'7_Local Revenue'!AI61</f>
        <v>786334</v>
      </c>
      <c r="G60" s="807">
        <f>'7_Local Revenue'!AM61</f>
        <v>52422267</v>
      </c>
      <c r="H60" s="807">
        <f t="shared" si="2"/>
        <v>394705</v>
      </c>
      <c r="I60" s="1268">
        <f>'7_Local Revenue'!AP61</f>
        <v>47820.5</v>
      </c>
      <c r="J60" s="1269">
        <f t="shared" si="3"/>
        <v>1310597.5</v>
      </c>
    </row>
    <row r="61" spans="1:10" ht="16.899999999999999" customHeight="1">
      <c r="A61" s="1270">
        <v>55</v>
      </c>
      <c r="B61" s="817" t="s">
        <v>117</v>
      </c>
      <c r="C61" s="826">
        <f>'7_Local Revenue'!AE62</f>
        <v>8163300</v>
      </c>
      <c r="D61" s="826">
        <f>'7_Local Revenue'!H62</f>
        <v>893469950</v>
      </c>
      <c r="E61" s="826">
        <f t="shared" si="1"/>
        <v>13953045</v>
      </c>
      <c r="F61" s="825">
        <f>'7_Local Revenue'!AI62</f>
        <v>55443075</v>
      </c>
      <c r="G61" s="826">
        <f>'7_Local Revenue'!AM62</f>
        <v>2508736425</v>
      </c>
      <c r="H61" s="826">
        <f t="shared" si="2"/>
        <v>18889130</v>
      </c>
      <c r="I61" s="1271">
        <f>'7_Local Revenue'!AP62</f>
        <v>360447.5</v>
      </c>
      <c r="J61" s="1272">
        <f t="shared" si="3"/>
        <v>33202622.5</v>
      </c>
    </row>
    <row r="62" spans="1:10" ht="16.899999999999999" customHeight="1">
      <c r="A62" s="1267">
        <v>56</v>
      </c>
      <c r="B62" s="799" t="s">
        <v>118</v>
      </c>
      <c r="C62" s="807">
        <f>'7_Local Revenue'!AE63</f>
        <v>5673004</v>
      </c>
      <c r="D62" s="807">
        <f>'7_Local Revenue'!H63</f>
        <v>161922064</v>
      </c>
      <c r="E62" s="807">
        <f t="shared" si="1"/>
        <v>2528687</v>
      </c>
      <c r="F62" s="806">
        <f>'7_Local Revenue'!AI63</f>
        <v>7202780</v>
      </c>
      <c r="G62" s="807">
        <f>'7_Local Revenue'!AM63</f>
        <v>240092667</v>
      </c>
      <c r="H62" s="807">
        <f t="shared" si="2"/>
        <v>1807739</v>
      </c>
      <c r="I62" s="1268">
        <f>'7_Local Revenue'!AP63</f>
        <v>146383.5</v>
      </c>
      <c r="J62" s="1269">
        <f t="shared" si="3"/>
        <v>4482809.5</v>
      </c>
    </row>
    <row r="63" spans="1:10" ht="16.899999999999999" customHeight="1">
      <c r="A63" s="1267">
        <v>57</v>
      </c>
      <c r="B63" s="799" t="s">
        <v>119</v>
      </c>
      <c r="C63" s="807">
        <f>'7_Local Revenue'!AE64</f>
        <v>13293455</v>
      </c>
      <c r="D63" s="807">
        <f>'7_Local Revenue'!H64</f>
        <v>341188547</v>
      </c>
      <c r="E63" s="807">
        <f t="shared" si="1"/>
        <v>5328236</v>
      </c>
      <c r="F63" s="806">
        <f>'7_Local Revenue'!AI64</f>
        <v>12629537</v>
      </c>
      <c r="G63" s="807">
        <f>'7_Local Revenue'!AM64</f>
        <v>841969133</v>
      </c>
      <c r="H63" s="807">
        <f t="shared" si="2"/>
        <v>6339472</v>
      </c>
      <c r="I63" s="1268">
        <f>'7_Local Revenue'!AP64</f>
        <v>3094306.5</v>
      </c>
      <c r="J63" s="1269">
        <f t="shared" si="3"/>
        <v>14762014.5</v>
      </c>
    </row>
    <row r="64" spans="1:10" ht="16.899999999999999" customHeight="1">
      <c r="A64" s="1267">
        <v>58</v>
      </c>
      <c r="B64" s="799" t="s">
        <v>120</v>
      </c>
      <c r="C64" s="807">
        <f>'7_Local Revenue'!AE65</f>
        <v>7348643</v>
      </c>
      <c r="D64" s="807">
        <f>'7_Local Revenue'!H65</f>
        <v>138407737</v>
      </c>
      <c r="E64" s="807">
        <f t="shared" si="1"/>
        <v>2161471</v>
      </c>
      <c r="F64" s="806">
        <f>'7_Local Revenue'!AI65</f>
        <v>12553822</v>
      </c>
      <c r="G64" s="807">
        <f>'7_Local Revenue'!AM65</f>
        <v>627691100</v>
      </c>
      <c r="H64" s="807">
        <f t="shared" si="2"/>
        <v>4726100</v>
      </c>
      <c r="I64" s="1268">
        <f>'7_Local Revenue'!AP65</f>
        <v>451925</v>
      </c>
      <c r="J64" s="1269">
        <f t="shared" si="3"/>
        <v>7339496</v>
      </c>
    </row>
    <row r="65" spans="1:10" ht="16.899999999999999" customHeight="1">
      <c r="A65" s="1267">
        <v>59</v>
      </c>
      <c r="B65" s="799" t="s">
        <v>121</v>
      </c>
      <c r="C65" s="807">
        <f>'7_Local Revenue'!AE66</f>
        <v>3278145</v>
      </c>
      <c r="D65" s="807">
        <f>'7_Local Revenue'!H66</f>
        <v>94048370</v>
      </c>
      <c r="E65" s="807">
        <f t="shared" si="1"/>
        <v>1468724</v>
      </c>
      <c r="F65" s="806">
        <f>'7_Local Revenue'!AI66</f>
        <v>4859305</v>
      </c>
      <c r="G65" s="807">
        <f>'7_Local Revenue'!AM66</f>
        <v>242965250</v>
      </c>
      <c r="H65" s="807">
        <f t="shared" si="2"/>
        <v>1829368</v>
      </c>
      <c r="I65" s="1268">
        <f>'7_Local Revenue'!AP66</f>
        <v>161717</v>
      </c>
      <c r="J65" s="1269">
        <f t="shared" si="3"/>
        <v>3459809</v>
      </c>
    </row>
    <row r="66" spans="1:10" ht="16.899999999999999" customHeight="1">
      <c r="A66" s="1270">
        <v>60</v>
      </c>
      <c r="B66" s="817" t="s">
        <v>122</v>
      </c>
      <c r="C66" s="826">
        <f>'7_Local Revenue'!AE67</f>
        <v>10686263</v>
      </c>
      <c r="D66" s="826">
        <f>'7_Local Revenue'!H67</f>
        <v>258652493</v>
      </c>
      <c r="E66" s="826">
        <f t="shared" si="1"/>
        <v>4039296</v>
      </c>
      <c r="F66" s="825">
        <f>'7_Local Revenue'!AI67</f>
        <v>14651682</v>
      </c>
      <c r="G66" s="826">
        <f>'7_Local Revenue'!AM67</f>
        <v>687872394</v>
      </c>
      <c r="H66" s="826">
        <f t="shared" si="2"/>
        <v>5179225</v>
      </c>
      <c r="I66" s="1271">
        <f>'7_Local Revenue'!AP67</f>
        <v>317174</v>
      </c>
      <c r="J66" s="1272">
        <f t="shared" si="3"/>
        <v>9535695</v>
      </c>
    </row>
    <row r="67" spans="1:10" ht="16.899999999999999" customHeight="1">
      <c r="A67" s="1267">
        <v>61</v>
      </c>
      <c r="B67" s="799" t="s">
        <v>123</v>
      </c>
      <c r="C67" s="807">
        <f>'7_Local Revenue'!AE68</f>
        <v>12184077</v>
      </c>
      <c r="D67" s="807">
        <f>'7_Local Revenue'!H68</f>
        <v>388954436</v>
      </c>
      <c r="E67" s="807">
        <f t="shared" si="1"/>
        <v>6074182</v>
      </c>
      <c r="F67" s="806">
        <f>'7_Local Revenue'!AI68</f>
        <v>16856952</v>
      </c>
      <c r="G67" s="807">
        <f>'7_Local Revenue'!AM68</f>
        <v>747071740</v>
      </c>
      <c r="H67" s="807">
        <f t="shared" si="2"/>
        <v>5624957</v>
      </c>
      <c r="I67" s="1268">
        <f>'7_Local Revenue'!AP68</f>
        <v>149324</v>
      </c>
      <c r="J67" s="1269">
        <f t="shared" si="3"/>
        <v>11848463</v>
      </c>
    </row>
    <row r="68" spans="1:10" ht="16.899999999999999" customHeight="1">
      <c r="A68" s="1267">
        <v>62</v>
      </c>
      <c r="B68" s="799" t="s">
        <v>124</v>
      </c>
      <c r="C68" s="807">
        <f>'7_Local Revenue'!AE69</f>
        <v>1512693</v>
      </c>
      <c r="D68" s="807">
        <f>'7_Local Revenue'!H69</f>
        <v>56240652</v>
      </c>
      <c r="E68" s="807">
        <f t="shared" si="1"/>
        <v>878293</v>
      </c>
      <c r="F68" s="806">
        <f>'7_Local Revenue'!AI69</f>
        <v>2791594</v>
      </c>
      <c r="G68" s="807">
        <f>'7_Local Revenue'!AM69</f>
        <v>139579700</v>
      </c>
      <c r="H68" s="807">
        <f t="shared" si="2"/>
        <v>1050943</v>
      </c>
      <c r="I68" s="1268">
        <f>'7_Local Revenue'!AP69</f>
        <v>93926.5</v>
      </c>
      <c r="J68" s="1269">
        <f t="shared" si="3"/>
        <v>2023162.5</v>
      </c>
    </row>
    <row r="69" spans="1:10" ht="16.899999999999999" customHeight="1">
      <c r="A69" s="1267">
        <v>63</v>
      </c>
      <c r="B69" s="799" t="s">
        <v>125</v>
      </c>
      <c r="C69" s="807">
        <f>'7_Local Revenue'!AE70</f>
        <v>9484215</v>
      </c>
      <c r="D69" s="807">
        <f>'7_Local Revenue'!H70</f>
        <v>271480280</v>
      </c>
      <c r="E69" s="807">
        <f t="shared" si="1"/>
        <v>4239624</v>
      </c>
      <c r="F69" s="806">
        <f>'7_Local Revenue'!AI70</f>
        <v>5773769</v>
      </c>
      <c r="G69" s="807">
        <f>'7_Local Revenue'!AM70</f>
        <v>192458967</v>
      </c>
      <c r="H69" s="807">
        <f t="shared" si="2"/>
        <v>1449089</v>
      </c>
      <c r="I69" s="1268">
        <f>'7_Local Revenue'!AP70</f>
        <v>53565</v>
      </c>
      <c r="J69" s="1269">
        <f t="shared" si="3"/>
        <v>5742278</v>
      </c>
    </row>
    <row r="70" spans="1:10" ht="16.899999999999999" customHeight="1">
      <c r="A70" s="1267">
        <v>64</v>
      </c>
      <c r="B70" s="799" t="s">
        <v>126</v>
      </c>
      <c r="C70" s="807">
        <f>'7_Local Revenue'!AE71</f>
        <v>2797822</v>
      </c>
      <c r="D70" s="807">
        <f>'7_Local Revenue'!H71</f>
        <v>65464767</v>
      </c>
      <c r="E70" s="807">
        <f t="shared" si="1"/>
        <v>1022343</v>
      </c>
      <c r="F70" s="806">
        <f>'7_Local Revenue'!AI71</f>
        <v>3934877</v>
      </c>
      <c r="G70" s="807">
        <f>'7_Local Revenue'!AM71</f>
        <v>196743850</v>
      </c>
      <c r="H70" s="807">
        <f t="shared" si="2"/>
        <v>1481351</v>
      </c>
      <c r="I70" s="1268">
        <f>'7_Local Revenue'!AP71</f>
        <v>296087</v>
      </c>
      <c r="J70" s="1269">
        <f t="shared" si="3"/>
        <v>2799781</v>
      </c>
    </row>
    <row r="71" spans="1:10" ht="16.899999999999999" customHeight="1">
      <c r="A71" s="1270">
        <v>65</v>
      </c>
      <c r="B71" s="817" t="s">
        <v>127</v>
      </c>
      <c r="C71" s="826">
        <f>'7_Local Revenue'!AE72</f>
        <v>14729666</v>
      </c>
      <c r="D71" s="826">
        <f>'7_Local Revenue'!H72</f>
        <v>354371924</v>
      </c>
      <c r="E71" s="826">
        <f>ROUND(D71*$E$4/1000,0)</f>
        <v>5534117</v>
      </c>
      <c r="F71" s="825">
        <f>'7_Local Revenue'!AI72</f>
        <v>29071976</v>
      </c>
      <c r="G71" s="826">
        <f>'7_Local Revenue'!AM72</f>
        <v>1453598800</v>
      </c>
      <c r="H71" s="826">
        <f>ROUND(G71*$H$4,0)</f>
        <v>10944640</v>
      </c>
      <c r="I71" s="1271">
        <f>'7_Local Revenue'!AP72</f>
        <v>286126</v>
      </c>
      <c r="J71" s="1272">
        <f>E71+H71+I71</f>
        <v>16764883</v>
      </c>
    </row>
    <row r="72" spans="1:10" ht="16.899999999999999" customHeight="1">
      <c r="A72" s="1274">
        <v>66</v>
      </c>
      <c r="B72" s="1275" t="s">
        <v>128</v>
      </c>
      <c r="C72" s="1276">
        <f>'7_Local Revenue'!AE73</f>
        <v>5145082</v>
      </c>
      <c r="D72" s="1276">
        <f>'7_Local Revenue'!H73</f>
        <v>81875190</v>
      </c>
      <c r="E72" s="1276">
        <f>ROUND(D72*$E$4/1000,0)</f>
        <v>1278620</v>
      </c>
      <c r="F72" s="1146">
        <f>'7_Local Revenue'!AI73</f>
        <v>2871736</v>
      </c>
      <c r="G72" s="1276">
        <f>'7_Local Revenue'!AM73</f>
        <v>287173600</v>
      </c>
      <c r="H72" s="1276">
        <f>ROUND(G72*$H$4,0)</f>
        <v>2162228</v>
      </c>
      <c r="I72" s="1277">
        <f>'7_Local Revenue'!AP73</f>
        <v>204302</v>
      </c>
      <c r="J72" s="1278">
        <f>E72+H72+I72</f>
        <v>3645150</v>
      </c>
    </row>
    <row r="73" spans="1:10" ht="16.899999999999999" customHeight="1">
      <c r="A73" s="1267">
        <v>67</v>
      </c>
      <c r="B73" s="799" t="s">
        <v>129</v>
      </c>
      <c r="C73" s="807">
        <f>'7_Local Revenue'!AE74</f>
        <v>17863068</v>
      </c>
      <c r="D73" s="807">
        <f>'7_Local Revenue'!H74</f>
        <v>228259060</v>
      </c>
      <c r="E73" s="807">
        <f>ROUND(D73*$E$4/1000,0)</f>
        <v>3564651</v>
      </c>
      <c r="F73" s="806">
        <f>'7_Local Revenue'!AI74</f>
        <v>9915274</v>
      </c>
      <c r="G73" s="807">
        <f>'7_Local Revenue'!AM74</f>
        <v>495763700</v>
      </c>
      <c r="H73" s="807">
        <f>ROUND(G73*$H$4,0)</f>
        <v>3732773</v>
      </c>
      <c r="I73" s="1268">
        <f>'7_Local Revenue'!AP74</f>
        <v>89062</v>
      </c>
      <c r="J73" s="1269">
        <f>E73+H73+I73</f>
        <v>7386486</v>
      </c>
    </row>
    <row r="74" spans="1:10" ht="16.899999999999999" customHeight="1">
      <c r="A74" s="1267">
        <v>68</v>
      </c>
      <c r="B74" s="799" t="s">
        <v>130</v>
      </c>
      <c r="C74" s="807">
        <f>'7_Local Revenue'!AE75</f>
        <v>1895372</v>
      </c>
      <c r="D74" s="807">
        <f>'7_Local Revenue'!H75</f>
        <v>45220950</v>
      </c>
      <c r="E74" s="807">
        <f>ROUND(D74*$E$4/1000,0)</f>
        <v>706202</v>
      </c>
      <c r="F74" s="806">
        <f>'7_Local Revenue'!AI75</f>
        <v>3294400</v>
      </c>
      <c r="G74" s="807">
        <f>'7_Local Revenue'!AM75</f>
        <v>164720000</v>
      </c>
      <c r="H74" s="807">
        <f>ROUND(G74*$H$4,0)</f>
        <v>1240233</v>
      </c>
      <c r="I74" s="1268">
        <f>'7_Local Revenue'!AP75</f>
        <v>45081</v>
      </c>
      <c r="J74" s="1269">
        <f>E74+H74+I74</f>
        <v>1991516</v>
      </c>
    </row>
    <row r="75" spans="1:10" ht="16.899999999999999" customHeight="1">
      <c r="A75" s="1279">
        <v>69</v>
      </c>
      <c r="B75" s="817" t="s">
        <v>131</v>
      </c>
      <c r="C75" s="1280">
        <f>'7_Local Revenue'!AE76</f>
        <v>7712394</v>
      </c>
      <c r="D75" s="1280">
        <f>'7_Local Revenue'!H76</f>
        <v>129270310</v>
      </c>
      <c r="E75" s="1280">
        <f>ROUND(D75*$E$4/1000,0)</f>
        <v>2018775</v>
      </c>
      <c r="F75" s="1281">
        <f>'7_Local Revenue'!AI76</f>
        <v>8111296</v>
      </c>
      <c r="G75" s="1280">
        <f>'7_Local Revenue'!AM76</f>
        <v>324451840</v>
      </c>
      <c r="H75" s="1280">
        <f>ROUND(G75*$H$4,0)</f>
        <v>2442908</v>
      </c>
      <c r="I75" s="1282">
        <f>'7_Local Revenue'!AP76</f>
        <v>1250</v>
      </c>
      <c r="J75" s="1283">
        <f>E75+H75+I75</f>
        <v>4462933</v>
      </c>
    </row>
    <row r="76" spans="1:10" s="773" customFormat="1" ht="16.899999999999999" customHeight="1">
      <c r="A76" s="1284"/>
      <c r="B76" s="1285" t="s">
        <v>604</v>
      </c>
      <c r="C76" s="839">
        <f t="shared" ref="C76:J76" si="4">SUM(C7:C75)</f>
        <v>1590732025</v>
      </c>
      <c r="D76" s="839">
        <f t="shared" si="4"/>
        <v>38888956784.300003</v>
      </c>
      <c r="E76" s="839">
        <f t="shared" si="4"/>
        <v>607316853</v>
      </c>
      <c r="F76" s="839">
        <f t="shared" si="4"/>
        <v>1830617269</v>
      </c>
      <c r="G76" s="839">
        <f t="shared" si="4"/>
        <v>92540255465.050003</v>
      </c>
      <c r="H76" s="839">
        <f t="shared" si="4"/>
        <v>696767046</v>
      </c>
      <c r="I76" s="839">
        <f t="shared" si="4"/>
        <v>37768582</v>
      </c>
      <c r="J76" s="1286">
        <f t="shared" si="4"/>
        <v>1341852481</v>
      </c>
    </row>
    <row r="79" spans="1:10">
      <c r="F79" s="1287">
        <f>'[2]3_Levels 1&amp;2'!V73</f>
        <v>0.65</v>
      </c>
    </row>
    <row r="80" spans="1:10">
      <c r="F80" s="1287">
        <v>0.38219999999999998</v>
      </c>
    </row>
    <row r="82" spans="5:6" ht="18">
      <c r="E82" s="1288"/>
      <c r="F82" s="1289"/>
    </row>
  </sheetData>
  <sheetProtection sheet="1" objects="1" scenarios="1" formatCells="0" formatColumns="0" formatRows="0" sort="0"/>
  <mergeCells count="9">
    <mergeCell ref="A2:B4"/>
    <mergeCell ref="C2:E2"/>
    <mergeCell ref="F2:H2"/>
    <mergeCell ref="I2:I4"/>
    <mergeCell ref="J2:J4"/>
    <mergeCell ref="C3:C4"/>
    <mergeCell ref="D3:D4"/>
    <mergeCell ref="F3:F4"/>
    <mergeCell ref="G3:G4"/>
  </mergeCells>
  <printOptions horizontalCentered="1"/>
  <pageMargins left="0.3" right="0.28999999999999998" top="1" bottom="0.38" header="0.33" footer="0.18"/>
  <pageSetup paperSize="5" scale="70" firstPageNumber="95" orientation="portrait" r:id="rId1"/>
  <headerFooter alignWithMargins="0">
    <oddHeader>&amp;L&amp;"Arial,Bold"&amp;20&amp;K000000Table 6: FY2016-17 Budget Letter 
Local Deduction Calculation</oddHeader>
    <oddFooter>&amp;R&amp;12&amp;P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view="pageBreakPreview" zoomScale="80" zoomScaleNormal="85" zoomScaleSheetLayoutView="80" workbookViewId="0">
      <pane xSplit="2" ySplit="6" topLeftCell="C8" activePane="bottomRight" state="frozen"/>
      <selection activeCell="C6" sqref="C6"/>
      <selection pane="topRight" activeCell="C6" sqref="C6"/>
      <selection pane="bottomLeft" activeCell="C6" sqref="C6"/>
      <selection pane="bottomRight" activeCell="C6" sqref="C6"/>
    </sheetView>
  </sheetViews>
  <sheetFormatPr defaultColWidth="8.85546875" defaultRowHeight="12.75"/>
  <cols>
    <col min="1" max="1" width="4.7109375" style="584" customWidth="1"/>
    <col min="2" max="2" width="18.5703125" style="584" customWidth="1"/>
    <col min="3" max="3" width="16" style="584" customWidth="1"/>
    <col min="4" max="4" width="14.85546875" style="584" customWidth="1"/>
    <col min="5" max="5" width="15.7109375" style="584" customWidth="1"/>
    <col min="6" max="6" width="15.28515625" style="584" customWidth="1"/>
    <col min="7" max="7" width="9" style="584" customWidth="1"/>
    <col min="8" max="8" width="18" style="584" bestFit="1" customWidth="1"/>
    <col min="9" max="9" width="11.7109375" style="584" customWidth="1"/>
    <col min="10" max="10" width="13.140625" style="584" bestFit="1" customWidth="1"/>
    <col min="11" max="11" width="10.42578125" style="584" bestFit="1" customWidth="1"/>
    <col min="12" max="12" width="16.28515625" style="584" bestFit="1" customWidth="1"/>
    <col min="13" max="15" width="8.28515625" style="584" bestFit="1" customWidth="1"/>
    <col min="16" max="16" width="11.7109375" style="584" bestFit="1" customWidth="1"/>
    <col min="17" max="17" width="15.42578125" style="584" customWidth="1"/>
    <col min="18" max="18" width="7.85546875" style="584" customWidth="1"/>
    <col min="19" max="19" width="17.140625" style="584" bestFit="1" customWidth="1"/>
    <col min="20" max="21" width="10.7109375" style="584" customWidth="1"/>
    <col min="22" max="22" width="9.140625" style="584" customWidth="1"/>
    <col min="23" max="23" width="16.5703125" style="584" bestFit="1" customWidth="1"/>
    <col min="24" max="24" width="13" style="584" bestFit="1" customWidth="1"/>
    <col min="25" max="25" width="12.85546875" style="584" customWidth="1"/>
    <col min="26" max="26" width="14.42578125" style="584" customWidth="1"/>
    <col min="27" max="27" width="12.85546875" style="584" customWidth="1"/>
    <col min="28" max="30" width="10.7109375" style="584" customWidth="1"/>
    <col min="31" max="31" width="16.140625" style="584" customWidth="1"/>
    <col min="32" max="32" width="12.5703125" style="584" customWidth="1"/>
    <col min="33" max="33" width="16.42578125" style="584" bestFit="1" customWidth="1"/>
    <col min="34" max="34" width="15.42578125" style="584" bestFit="1" customWidth="1"/>
    <col min="35" max="35" width="18.42578125" style="584" customWidth="1"/>
    <col min="36" max="36" width="16.85546875" style="584" customWidth="1"/>
    <col min="37" max="37" width="17.42578125" style="584" customWidth="1"/>
    <col min="38" max="38" width="12.28515625" style="584" customWidth="1"/>
    <col min="39" max="39" width="20.140625" style="584" bestFit="1" customWidth="1"/>
    <col min="40" max="41" width="13.42578125" style="584" bestFit="1" customWidth="1"/>
    <col min="42" max="42" width="23.85546875" style="584" customWidth="1"/>
    <col min="43" max="43" width="19.140625" style="584" bestFit="1" customWidth="1"/>
    <col min="44" max="44" width="14.42578125" style="584" bestFit="1" customWidth="1"/>
    <col min="45" max="45" width="10.42578125" style="584" bestFit="1" customWidth="1"/>
    <col min="46" max="16384" width="8.85546875" style="584"/>
  </cols>
  <sheetData>
    <row r="1" spans="1:44" ht="20.25" hidden="1">
      <c r="A1" s="1240" t="s">
        <v>608</v>
      </c>
      <c r="B1" s="1290"/>
      <c r="C1" s="1291"/>
      <c r="D1" s="1292"/>
      <c r="E1" s="1292"/>
      <c r="F1" s="1292"/>
      <c r="G1" s="1292"/>
      <c r="H1" s="1292"/>
      <c r="I1" s="949"/>
      <c r="J1" s="949"/>
      <c r="K1" s="949"/>
      <c r="L1" s="949"/>
      <c r="M1" s="949"/>
      <c r="N1" s="949"/>
      <c r="O1" s="949"/>
      <c r="P1" s="949"/>
      <c r="Q1" s="949"/>
      <c r="R1" s="949"/>
      <c r="S1" s="949"/>
      <c r="T1" s="949"/>
      <c r="U1" s="949"/>
      <c r="V1" s="949"/>
      <c r="W1" s="949"/>
      <c r="X1" s="949"/>
      <c r="Y1" s="949"/>
      <c r="Z1" s="949"/>
      <c r="AA1" s="949"/>
      <c r="AB1" s="949"/>
      <c r="AC1" s="949"/>
      <c r="AD1" s="949"/>
      <c r="AE1" s="1293"/>
      <c r="AF1" s="1294"/>
      <c r="AG1" s="603"/>
      <c r="AH1" s="603"/>
      <c r="AI1" s="603"/>
      <c r="AJ1" s="603"/>
      <c r="AK1" s="603"/>
      <c r="AL1" s="603"/>
      <c r="AM1" s="603"/>
      <c r="AN1" s="603"/>
      <c r="AO1" s="603"/>
      <c r="AP1" s="1295"/>
      <c r="AQ1" s="603"/>
    </row>
    <row r="2" spans="1:44" ht="40.5" hidden="1">
      <c r="A2" s="1240"/>
      <c r="C2" s="1296" t="s">
        <v>860</v>
      </c>
      <c r="D2" s="1297"/>
      <c r="E2" s="1298"/>
      <c r="F2" s="1298"/>
      <c r="G2" s="1298"/>
      <c r="H2" s="1298"/>
      <c r="I2" s="1290" t="s">
        <v>861</v>
      </c>
      <c r="J2" s="1290" t="s">
        <v>862</v>
      </c>
      <c r="K2" s="1290" t="s">
        <v>863</v>
      </c>
      <c r="L2" s="1290" t="s">
        <v>864</v>
      </c>
      <c r="M2" s="1290" t="s">
        <v>865</v>
      </c>
      <c r="N2" s="1290" t="s">
        <v>866</v>
      </c>
      <c r="O2" s="1290" t="s">
        <v>867</v>
      </c>
      <c r="P2" s="1290" t="s">
        <v>868</v>
      </c>
      <c r="Q2" s="1298" t="s">
        <v>869</v>
      </c>
      <c r="R2" s="1290" t="s">
        <v>870</v>
      </c>
      <c r="S2" s="1290" t="s">
        <v>871</v>
      </c>
      <c r="T2" s="1290" t="s">
        <v>872</v>
      </c>
      <c r="U2" s="1290" t="s">
        <v>873</v>
      </c>
      <c r="V2" s="1290" t="s">
        <v>874</v>
      </c>
      <c r="W2" s="1290" t="s">
        <v>875</v>
      </c>
      <c r="X2" s="1298" t="s">
        <v>876</v>
      </c>
      <c r="Y2" s="1298" t="s">
        <v>877</v>
      </c>
      <c r="Z2" s="1298" t="s">
        <v>878</v>
      </c>
      <c r="AA2" s="1298" t="s">
        <v>879</v>
      </c>
      <c r="AB2" s="1298" t="s">
        <v>880</v>
      </c>
      <c r="AC2" s="1298" t="s">
        <v>881</v>
      </c>
      <c r="AD2" s="1298" t="s">
        <v>882</v>
      </c>
      <c r="AE2" s="1299"/>
      <c r="AF2" s="1300" t="s">
        <v>883</v>
      </c>
      <c r="AG2" s="1300" t="s">
        <v>884</v>
      </c>
      <c r="AH2" s="1301" t="s">
        <v>885</v>
      </c>
      <c r="AI2" s="1301"/>
      <c r="AJ2" s="1302"/>
      <c r="AK2" s="1302" t="s">
        <v>886</v>
      </c>
      <c r="AL2" s="1303"/>
      <c r="AM2" s="1303"/>
      <c r="AN2" s="1298" t="s">
        <v>887</v>
      </c>
      <c r="AO2" s="1298" t="s">
        <v>888</v>
      </c>
      <c r="AP2" s="1304" t="s">
        <v>889</v>
      </c>
      <c r="AQ2" s="1305" t="s">
        <v>890</v>
      </c>
      <c r="AR2" s="1304" t="s">
        <v>891</v>
      </c>
    </row>
    <row r="3" spans="1:44" s="1318" customFormat="1" ht="34.9" customHeight="1">
      <c r="A3" s="887" t="s">
        <v>849</v>
      </c>
      <c r="B3" s="888"/>
      <c r="C3" s="1306" t="s">
        <v>892</v>
      </c>
      <c r="D3" s="1307"/>
      <c r="E3" s="1308"/>
      <c r="F3" s="1308"/>
      <c r="G3" s="1308"/>
      <c r="H3" s="1309"/>
      <c r="I3" s="1310" t="s">
        <v>893</v>
      </c>
      <c r="J3" s="1311"/>
      <c r="K3" s="1312" t="s">
        <v>894</v>
      </c>
      <c r="L3" s="1313"/>
      <c r="M3" s="1313"/>
      <c r="N3" s="1313"/>
      <c r="O3" s="1313"/>
      <c r="P3" s="1314"/>
      <c r="Q3" s="1315" t="s">
        <v>895</v>
      </c>
      <c r="R3" s="1312" t="s">
        <v>896</v>
      </c>
      <c r="S3" s="1313"/>
      <c r="T3" s="1313"/>
      <c r="U3" s="1313"/>
      <c r="V3" s="1313"/>
      <c r="W3" s="1314"/>
      <c r="X3" s="1315" t="s">
        <v>897</v>
      </c>
      <c r="Y3" s="1312" t="s">
        <v>898</v>
      </c>
      <c r="Z3" s="1313"/>
      <c r="AA3" s="1313"/>
      <c r="AB3" s="1313"/>
      <c r="AC3" s="1313"/>
      <c r="AD3" s="1313"/>
      <c r="AE3" s="1315" t="s">
        <v>899</v>
      </c>
      <c r="AF3" s="1312" t="s">
        <v>900</v>
      </c>
      <c r="AG3" s="1313"/>
      <c r="AH3" s="1313"/>
      <c r="AI3" s="1315" t="s">
        <v>901</v>
      </c>
      <c r="AJ3" s="1312" t="s">
        <v>902</v>
      </c>
      <c r="AK3" s="1313"/>
      <c r="AL3" s="1313"/>
      <c r="AM3" s="1313"/>
      <c r="AN3" s="1313"/>
      <c r="AO3" s="1314"/>
      <c r="AP3" s="1315" t="s">
        <v>903</v>
      </c>
      <c r="AQ3" s="1316" t="s">
        <v>904</v>
      </c>
      <c r="AR3" s="1317" t="s">
        <v>568</v>
      </c>
    </row>
    <row r="4" spans="1:44" s="603" customFormat="1" ht="71.25" customHeight="1">
      <c r="A4" s="897"/>
      <c r="B4" s="898"/>
      <c r="C4" s="1104" t="s">
        <v>905</v>
      </c>
      <c r="D4" s="1104" t="s">
        <v>906</v>
      </c>
      <c r="E4" s="900" t="s">
        <v>907</v>
      </c>
      <c r="F4" s="1104" t="s">
        <v>908</v>
      </c>
      <c r="G4" s="1104" t="s">
        <v>909</v>
      </c>
      <c r="H4" s="902" t="s">
        <v>910</v>
      </c>
      <c r="I4" s="1104" t="s">
        <v>911</v>
      </c>
      <c r="J4" s="1104" t="s">
        <v>912</v>
      </c>
      <c r="K4" s="1104" t="s">
        <v>911</v>
      </c>
      <c r="L4" s="1104" t="s">
        <v>912</v>
      </c>
      <c r="M4" s="1104" t="s">
        <v>913</v>
      </c>
      <c r="N4" s="1104" t="s">
        <v>914</v>
      </c>
      <c r="O4" s="1104" t="s">
        <v>915</v>
      </c>
      <c r="P4" s="1104" t="s">
        <v>916</v>
      </c>
      <c r="Q4" s="1319" t="s">
        <v>917</v>
      </c>
      <c r="R4" s="1104" t="s">
        <v>911</v>
      </c>
      <c r="S4" s="1104" t="s">
        <v>918</v>
      </c>
      <c r="T4" s="1104" t="s">
        <v>919</v>
      </c>
      <c r="U4" s="1104" t="s">
        <v>920</v>
      </c>
      <c r="V4" s="1104" t="s">
        <v>921</v>
      </c>
      <c r="W4" s="1104" t="s">
        <v>922</v>
      </c>
      <c r="X4" s="1319" t="s">
        <v>917</v>
      </c>
      <c r="Y4" s="1104" t="s">
        <v>923</v>
      </c>
      <c r="Z4" s="1104" t="s">
        <v>924</v>
      </c>
      <c r="AA4" s="1104" t="s">
        <v>925</v>
      </c>
      <c r="AB4" s="1104" t="s">
        <v>926</v>
      </c>
      <c r="AC4" s="1104" t="s">
        <v>927</v>
      </c>
      <c r="AD4" s="1104" t="s">
        <v>928</v>
      </c>
      <c r="AE4" s="1319" t="s">
        <v>917</v>
      </c>
      <c r="AF4" s="1320" t="s">
        <v>929</v>
      </c>
      <c r="AG4" s="1320" t="s">
        <v>930</v>
      </c>
      <c r="AH4" s="1320" t="s">
        <v>931</v>
      </c>
      <c r="AI4" s="1319" t="s">
        <v>917</v>
      </c>
      <c r="AJ4" s="1320" t="s">
        <v>932</v>
      </c>
      <c r="AK4" s="1320" t="s">
        <v>933</v>
      </c>
      <c r="AL4" s="1320" t="s">
        <v>934</v>
      </c>
      <c r="AM4" s="1321" t="s">
        <v>935</v>
      </c>
      <c r="AN4" s="1320" t="s">
        <v>936</v>
      </c>
      <c r="AO4" s="1320" t="s">
        <v>937</v>
      </c>
      <c r="AP4" s="1319"/>
      <c r="AQ4" s="1322"/>
      <c r="AR4" s="1322"/>
    </row>
    <row r="5" spans="1:44" s="773" customFormat="1" ht="16.149999999999999" customHeight="1">
      <c r="A5" s="904"/>
      <c r="B5" s="905"/>
      <c r="C5" s="1104"/>
      <c r="D5" s="1104"/>
      <c r="E5" s="907"/>
      <c r="F5" s="1104"/>
      <c r="G5" s="1104"/>
      <c r="H5" s="1323">
        <v>0.1</v>
      </c>
      <c r="I5" s="1104"/>
      <c r="J5" s="1104"/>
      <c r="K5" s="1104"/>
      <c r="L5" s="1104"/>
      <c r="M5" s="1104"/>
      <c r="N5" s="1104"/>
      <c r="O5" s="1104"/>
      <c r="P5" s="1104"/>
      <c r="Q5" s="1324"/>
      <c r="R5" s="1104"/>
      <c r="S5" s="1104"/>
      <c r="T5" s="1104"/>
      <c r="U5" s="1104"/>
      <c r="V5" s="1104"/>
      <c r="W5" s="1104"/>
      <c r="X5" s="1324"/>
      <c r="Y5" s="1104"/>
      <c r="Z5" s="1104"/>
      <c r="AA5" s="1104"/>
      <c r="AB5" s="1104"/>
      <c r="AC5" s="1104"/>
      <c r="AD5" s="1104"/>
      <c r="AE5" s="1324"/>
      <c r="AF5" s="1320"/>
      <c r="AG5" s="1320"/>
      <c r="AH5" s="1320"/>
      <c r="AI5" s="1324"/>
      <c r="AJ5" s="1320"/>
      <c r="AK5" s="1320"/>
      <c r="AL5" s="1320"/>
      <c r="AM5" s="1323">
        <v>0.15</v>
      </c>
      <c r="AN5" s="1320"/>
      <c r="AO5" s="1320"/>
      <c r="AP5" s="1325"/>
      <c r="AQ5" s="1326"/>
      <c r="AR5" s="1326"/>
    </row>
    <row r="6" spans="1:44">
      <c r="A6" s="1327"/>
      <c r="B6" s="1327"/>
      <c r="C6" s="1328">
        <v>1</v>
      </c>
      <c r="D6" s="1329">
        <f>C6+1</f>
        <v>2</v>
      </c>
      <c r="E6" s="1329">
        <v>3</v>
      </c>
      <c r="F6" s="1330" t="s">
        <v>938</v>
      </c>
      <c r="G6" s="1330" t="s">
        <v>939</v>
      </c>
      <c r="H6" s="1330" t="s">
        <v>940</v>
      </c>
      <c r="I6" s="1329">
        <f>E6+1</f>
        <v>4</v>
      </c>
      <c r="J6" s="1329">
        <f t="shared" ref="J6:AR6" si="0">I6+1</f>
        <v>5</v>
      </c>
      <c r="K6" s="1329">
        <f t="shared" si="0"/>
        <v>6</v>
      </c>
      <c r="L6" s="1329">
        <f t="shared" si="0"/>
        <v>7</v>
      </c>
      <c r="M6" s="1329">
        <f t="shared" si="0"/>
        <v>8</v>
      </c>
      <c r="N6" s="1329">
        <f t="shared" si="0"/>
        <v>9</v>
      </c>
      <c r="O6" s="1329">
        <f t="shared" si="0"/>
        <v>10</v>
      </c>
      <c r="P6" s="1329">
        <f t="shared" si="0"/>
        <v>11</v>
      </c>
      <c r="Q6" s="1329">
        <f t="shared" si="0"/>
        <v>12</v>
      </c>
      <c r="R6" s="1329">
        <f t="shared" si="0"/>
        <v>13</v>
      </c>
      <c r="S6" s="1329">
        <f t="shared" si="0"/>
        <v>14</v>
      </c>
      <c r="T6" s="1329">
        <f t="shared" si="0"/>
        <v>15</v>
      </c>
      <c r="U6" s="1329">
        <f t="shared" si="0"/>
        <v>16</v>
      </c>
      <c r="V6" s="1329">
        <f t="shared" si="0"/>
        <v>17</v>
      </c>
      <c r="W6" s="1329">
        <f t="shared" si="0"/>
        <v>18</v>
      </c>
      <c r="X6" s="1329">
        <f t="shared" si="0"/>
        <v>19</v>
      </c>
      <c r="Y6" s="1329">
        <f t="shared" si="0"/>
        <v>20</v>
      </c>
      <c r="Z6" s="1329">
        <f t="shared" si="0"/>
        <v>21</v>
      </c>
      <c r="AA6" s="1329">
        <f t="shared" si="0"/>
        <v>22</v>
      </c>
      <c r="AB6" s="1329">
        <f t="shared" si="0"/>
        <v>23</v>
      </c>
      <c r="AC6" s="1329">
        <f t="shared" si="0"/>
        <v>24</v>
      </c>
      <c r="AD6" s="1329">
        <f t="shared" si="0"/>
        <v>25</v>
      </c>
      <c r="AE6" s="1329">
        <f t="shared" si="0"/>
        <v>26</v>
      </c>
      <c r="AF6" s="1329">
        <f t="shared" si="0"/>
        <v>27</v>
      </c>
      <c r="AG6" s="1329">
        <f t="shared" si="0"/>
        <v>28</v>
      </c>
      <c r="AH6" s="1329">
        <f t="shared" si="0"/>
        <v>29</v>
      </c>
      <c r="AI6" s="1329">
        <f t="shared" si="0"/>
        <v>30</v>
      </c>
      <c r="AJ6" s="1329">
        <f t="shared" si="0"/>
        <v>31</v>
      </c>
      <c r="AK6" s="1329">
        <f t="shared" si="0"/>
        <v>32</v>
      </c>
      <c r="AL6" s="1329">
        <f t="shared" si="0"/>
        <v>33</v>
      </c>
      <c r="AM6" s="1329">
        <f t="shared" si="0"/>
        <v>34</v>
      </c>
      <c r="AN6" s="1329">
        <f t="shared" si="0"/>
        <v>35</v>
      </c>
      <c r="AO6" s="1329">
        <f t="shared" si="0"/>
        <v>36</v>
      </c>
      <c r="AP6" s="1329">
        <f t="shared" si="0"/>
        <v>37</v>
      </c>
      <c r="AQ6" s="1329">
        <f t="shared" si="0"/>
        <v>38</v>
      </c>
      <c r="AR6" s="1329">
        <f t="shared" si="0"/>
        <v>39</v>
      </c>
    </row>
    <row r="7" spans="1:44" hidden="1">
      <c r="A7" s="1331"/>
      <c r="B7" s="1332"/>
      <c r="C7" s="1333"/>
      <c r="D7" s="1334"/>
      <c r="E7" s="1334"/>
      <c r="F7" s="1335"/>
      <c r="G7" s="1335"/>
      <c r="H7" s="1335"/>
      <c r="I7" s="1336"/>
      <c r="J7" s="1337"/>
      <c r="K7" s="1333"/>
      <c r="L7" s="1337"/>
      <c r="M7" s="1333"/>
      <c r="N7" s="1333"/>
      <c r="O7" s="1333"/>
      <c r="P7" s="1337"/>
      <c r="Q7" s="1333"/>
      <c r="R7" s="1333"/>
      <c r="S7" s="1337"/>
      <c r="T7" s="1333"/>
      <c r="U7" s="1333"/>
      <c r="V7" s="1333"/>
      <c r="W7" s="1337"/>
      <c r="X7" s="1333"/>
      <c r="Y7" s="1333"/>
      <c r="Z7" s="1333"/>
      <c r="AA7" s="1333"/>
      <c r="AB7" s="1333"/>
      <c r="AC7" s="1333"/>
      <c r="AD7" s="1334"/>
      <c r="AE7" s="1338"/>
      <c r="AF7" s="1339"/>
      <c r="AG7" s="1340"/>
      <c r="AH7" s="1341"/>
      <c r="AI7" s="1342"/>
      <c r="AJ7" s="1343"/>
      <c r="AK7" s="1343"/>
      <c r="AL7" s="1344"/>
      <c r="AM7" s="1344"/>
      <c r="AN7" s="1344"/>
      <c r="AO7" s="1344"/>
      <c r="AP7" s="1345"/>
      <c r="AQ7" s="1346"/>
      <c r="AR7" s="1346"/>
    </row>
    <row r="8" spans="1:44" s="585" customFormat="1" ht="15" customHeight="1">
      <c r="A8" s="1267">
        <v>1</v>
      </c>
      <c r="B8" s="1347" t="s">
        <v>63</v>
      </c>
      <c r="C8" s="807">
        <v>476392338</v>
      </c>
      <c r="D8" s="807">
        <v>85111883</v>
      </c>
      <c r="E8" s="807">
        <f>C8-D8</f>
        <v>391280455</v>
      </c>
      <c r="F8" s="807">
        <v>385535517</v>
      </c>
      <c r="G8" s="1348">
        <f>(E8-F8)/F8</f>
        <v>1.4901190024471857E-2</v>
      </c>
      <c r="H8" s="1349">
        <f t="shared" ref="H8:H71" si="1">IF((E8-F8)/F8&gt;$H$5,F8*(1+$H$5),E8)</f>
        <v>391280455</v>
      </c>
      <c r="I8" s="1350">
        <v>5.15</v>
      </c>
      <c r="J8" s="1351">
        <v>1929039</v>
      </c>
      <c r="K8" s="1350">
        <v>20.059999999999999</v>
      </c>
      <c r="L8" s="1351">
        <v>7280104</v>
      </c>
      <c r="M8" s="1352">
        <v>10</v>
      </c>
      <c r="N8" s="1352">
        <v>13.45</v>
      </c>
      <c r="O8" s="1352">
        <v>2</v>
      </c>
      <c r="P8" s="1351">
        <v>1136013</v>
      </c>
      <c r="Q8" s="807">
        <f>J8+L8+P8</f>
        <v>10345156</v>
      </c>
      <c r="R8" s="1353">
        <v>0</v>
      </c>
      <c r="S8" s="1351">
        <v>0</v>
      </c>
      <c r="T8" s="1352">
        <v>0</v>
      </c>
      <c r="U8" s="1352">
        <v>0</v>
      </c>
      <c r="V8" s="1352">
        <v>0</v>
      </c>
      <c r="W8" s="1351">
        <v>14</v>
      </c>
      <c r="X8" s="807">
        <f>S8+W8</f>
        <v>14</v>
      </c>
      <c r="Y8" s="1354">
        <f>I8+K8+R8</f>
        <v>25.21</v>
      </c>
      <c r="Z8" s="807">
        <f>J8+L8+S8</f>
        <v>9209143</v>
      </c>
      <c r="AA8" s="807">
        <f>P8+W8</f>
        <v>1136027</v>
      </c>
      <c r="AB8" s="1355">
        <f t="shared" ref="AB8:AB71" si="2">ROUND((X8/E8)*1000,2)</f>
        <v>0</v>
      </c>
      <c r="AC8" s="1356">
        <f t="shared" ref="AC8:AC71" si="3">ROUND((Q8/E8)*1000,2)</f>
        <v>26.44</v>
      </c>
      <c r="AD8" s="1357">
        <f t="shared" ref="AD8:AD71" si="4">ROUND((AE8/E8)*1000,2)</f>
        <v>26.44</v>
      </c>
      <c r="AE8" s="1358">
        <f>X8+Q8</f>
        <v>10345170</v>
      </c>
      <c r="AF8" s="1359">
        <v>1.4999999999999999E-2</v>
      </c>
      <c r="AG8" s="1160">
        <v>12460519</v>
      </c>
      <c r="AH8" s="1160">
        <v>0</v>
      </c>
      <c r="AI8" s="1360">
        <f>AG8+AH8</f>
        <v>12460519</v>
      </c>
      <c r="AJ8" s="1358">
        <v>816697800</v>
      </c>
      <c r="AK8" s="1358">
        <f t="shared" ref="AK8:AK18" si="5">ROUND(AI8/AF8,0)</f>
        <v>830701267</v>
      </c>
      <c r="AL8" s="1361">
        <f>(AK8-AJ8)/AJ8</f>
        <v>1.714644878436063E-2</v>
      </c>
      <c r="AM8" s="1362">
        <f>IF((AK8-AJ8)/AJ8&gt;$AM$5,AJ8*(1+$AM$5),AK8)</f>
        <v>830701267</v>
      </c>
      <c r="AN8" s="1348">
        <f t="shared" ref="AN8:AN71" si="6">AG8/AK8</f>
        <v>1.499999999398099E-2</v>
      </c>
      <c r="AO8" s="1348">
        <f t="shared" ref="AO8:AO71" si="7">AH8/AK8</f>
        <v>0</v>
      </c>
      <c r="AP8" s="1358">
        <v>573562</v>
      </c>
      <c r="AQ8" s="1358">
        <f t="shared" ref="AQ8:AQ71" si="8">AP8+AE8+AI8</f>
        <v>23379251</v>
      </c>
      <c r="AR8" s="1358">
        <f>ROUND(AQ8/'[2]3_Levels 1&amp;2'!C4,2)</f>
        <v>2428.2600000000002</v>
      </c>
    </row>
    <row r="9" spans="1:44" s="585" customFormat="1" ht="15" customHeight="1">
      <c r="A9" s="1267">
        <v>2</v>
      </c>
      <c r="B9" s="1347" t="s">
        <v>64</v>
      </c>
      <c r="C9" s="807">
        <v>117076170</v>
      </c>
      <c r="D9" s="807">
        <v>26879868</v>
      </c>
      <c r="E9" s="807">
        <f t="shared" ref="E9:E72" si="9">C9-D9</f>
        <v>90196302</v>
      </c>
      <c r="F9" s="807">
        <v>83837692</v>
      </c>
      <c r="G9" s="1348">
        <f t="shared" ref="G9:G72" si="10">(E9-F9)/F9</f>
        <v>7.5844287316497214E-2</v>
      </c>
      <c r="H9" s="1349">
        <f t="shared" si="1"/>
        <v>90196302</v>
      </c>
      <c r="I9" s="1350">
        <v>4.28</v>
      </c>
      <c r="J9" s="1351">
        <v>349767</v>
      </c>
      <c r="K9" s="1350">
        <v>5.15</v>
      </c>
      <c r="L9" s="1351">
        <v>483920</v>
      </c>
      <c r="M9" s="1352">
        <v>12.89</v>
      </c>
      <c r="N9" s="1352">
        <v>89.88</v>
      </c>
      <c r="O9" s="1352">
        <v>6</v>
      </c>
      <c r="P9" s="1351">
        <v>1746111</v>
      </c>
      <c r="Q9" s="807">
        <f t="shared" ref="Q9:Q72" si="11">J9+L9+P9</f>
        <v>2579798</v>
      </c>
      <c r="R9" s="1352">
        <v>0</v>
      </c>
      <c r="S9" s="1351">
        <v>0</v>
      </c>
      <c r="T9" s="1352">
        <v>18.25</v>
      </c>
      <c r="U9" s="1352">
        <v>35</v>
      </c>
      <c r="V9" s="1352">
        <v>4</v>
      </c>
      <c r="W9" s="1351">
        <v>1521039</v>
      </c>
      <c r="X9" s="807">
        <f t="shared" ref="X9:X72" si="12">S9+W9</f>
        <v>1521039</v>
      </c>
      <c r="Y9" s="1354">
        <f t="shared" ref="Y9:Z72" si="13">I9+K9+R9</f>
        <v>9.43</v>
      </c>
      <c r="Z9" s="807">
        <f t="shared" si="13"/>
        <v>833687</v>
      </c>
      <c r="AA9" s="807">
        <f t="shared" ref="AA9:AA72" si="14">P9+W9</f>
        <v>3267150</v>
      </c>
      <c r="AB9" s="1355">
        <f t="shared" si="2"/>
        <v>16.86</v>
      </c>
      <c r="AC9" s="1356">
        <f t="shared" si="3"/>
        <v>28.6</v>
      </c>
      <c r="AD9" s="1357">
        <f t="shared" si="4"/>
        <v>45.47</v>
      </c>
      <c r="AE9" s="1358">
        <f t="shared" ref="AE9:AE72" si="15">X9+Q9</f>
        <v>4100837</v>
      </c>
      <c r="AF9" s="1359">
        <v>0.03</v>
      </c>
      <c r="AG9" s="1160">
        <v>7755760</v>
      </c>
      <c r="AH9" s="1160">
        <v>0</v>
      </c>
      <c r="AI9" s="1360">
        <f t="shared" ref="AI9:AI72" si="16">AG9+AH9</f>
        <v>7755760</v>
      </c>
      <c r="AJ9" s="1358">
        <v>254595233</v>
      </c>
      <c r="AK9" s="1358">
        <f t="shared" si="5"/>
        <v>258525333</v>
      </c>
      <c r="AL9" s="1361">
        <f t="shared" ref="AL9:AL72" si="17">(AK9-AJ9)/AJ9</f>
        <v>1.5436659805802413E-2</v>
      </c>
      <c r="AM9" s="1362">
        <f t="shared" ref="AM9:AM72" si="18">IF((AK9-AJ9)/AJ9&gt;$AM$5,AJ9*(1+$AM$5),AK9)</f>
        <v>258525333</v>
      </c>
      <c r="AN9" s="1348">
        <f t="shared" si="6"/>
        <v>3.0000000038680929E-2</v>
      </c>
      <c r="AO9" s="1348">
        <f t="shared" si="7"/>
        <v>0</v>
      </c>
      <c r="AP9" s="1358">
        <v>89757</v>
      </c>
      <c r="AQ9" s="1358">
        <f t="shared" si="8"/>
        <v>11946354</v>
      </c>
      <c r="AR9" s="1358">
        <f>ROUND(AQ9/'[2]3_Levels 1&amp;2'!C5,2)</f>
        <v>2965.09</v>
      </c>
    </row>
    <row r="10" spans="1:44" s="585" customFormat="1" ht="15" customHeight="1">
      <c r="A10" s="1267">
        <v>3</v>
      </c>
      <c r="B10" s="1347" t="s">
        <v>65</v>
      </c>
      <c r="C10" s="807">
        <v>1329393040</v>
      </c>
      <c r="D10" s="807">
        <v>208641347</v>
      </c>
      <c r="E10" s="807">
        <f t="shared" si="9"/>
        <v>1120751693</v>
      </c>
      <c r="F10" s="807">
        <v>1035526840</v>
      </c>
      <c r="G10" s="1348">
        <f t="shared" si="10"/>
        <v>8.2300959963529291E-2</v>
      </c>
      <c r="H10" s="1349">
        <f t="shared" si="1"/>
        <v>1120751693</v>
      </c>
      <c r="I10" s="1350">
        <v>3.61</v>
      </c>
      <c r="J10" s="1351">
        <v>4020147</v>
      </c>
      <c r="K10" s="1350">
        <v>42.9</v>
      </c>
      <c r="L10" s="1351">
        <v>47774565</v>
      </c>
      <c r="M10" s="1352">
        <v>0</v>
      </c>
      <c r="N10" s="1352">
        <v>0</v>
      </c>
      <c r="O10" s="1352">
        <v>0</v>
      </c>
      <c r="P10" s="1351">
        <v>0</v>
      </c>
      <c r="Q10" s="807">
        <f t="shared" si="11"/>
        <v>51794712</v>
      </c>
      <c r="R10" s="1352">
        <v>15.08</v>
      </c>
      <c r="S10" s="1351">
        <v>16793235</v>
      </c>
      <c r="T10" s="1352">
        <v>0</v>
      </c>
      <c r="U10" s="1352">
        <v>0</v>
      </c>
      <c r="V10" s="1352">
        <v>0</v>
      </c>
      <c r="W10" s="1351">
        <v>0</v>
      </c>
      <c r="X10" s="807">
        <f t="shared" si="12"/>
        <v>16793235</v>
      </c>
      <c r="Y10" s="1354">
        <f t="shared" si="13"/>
        <v>61.589999999999996</v>
      </c>
      <c r="Z10" s="807">
        <f t="shared" si="13"/>
        <v>68587947</v>
      </c>
      <c r="AA10" s="807">
        <f t="shared" si="14"/>
        <v>0</v>
      </c>
      <c r="AB10" s="1355">
        <f t="shared" si="2"/>
        <v>14.98</v>
      </c>
      <c r="AC10" s="1356">
        <f t="shared" si="3"/>
        <v>46.21</v>
      </c>
      <c r="AD10" s="1357">
        <f t="shared" si="4"/>
        <v>61.2</v>
      </c>
      <c r="AE10" s="1358">
        <f t="shared" si="15"/>
        <v>68587947</v>
      </c>
      <c r="AF10" s="1359">
        <v>0.02</v>
      </c>
      <c r="AG10" s="1160">
        <v>71210950</v>
      </c>
      <c r="AH10" s="1160">
        <v>0</v>
      </c>
      <c r="AI10" s="1360">
        <f t="shared" si="16"/>
        <v>71210950</v>
      </c>
      <c r="AJ10" s="1358">
        <v>3239132750</v>
      </c>
      <c r="AK10" s="1358">
        <f t="shared" si="5"/>
        <v>3560547500</v>
      </c>
      <c r="AL10" s="1359">
        <f t="shared" si="17"/>
        <v>9.9228643839929062E-2</v>
      </c>
      <c r="AM10" s="1358">
        <f t="shared" si="18"/>
        <v>3560547500</v>
      </c>
      <c r="AN10" s="1348">
        <f t="shared" si="6"/>
        <v>0.02</v>
      </c>
      <c r="AO10" s="1348">
        <f t="shared" si="7"/>
        <v>0</v>
      </c>
      <c r="AP10" s="1358">
        <v>190160</v>
      </c>
      <c r="AQ10" s="1358">
        <f t="shared" si="8"/>
        <v>139989057</v>
      </c>
      <c r="AR10" s="1358">
        <f>ROUND(AQ10/'[2]3_Levels 1&amp;2'!C6,2)</f>
        <v>6462.72</v>
      </c>
    </row>
    <row r="11" spans="1:44" s="585" customFormat="1" ht="15" customHeight="1">
      <c r="A11" s="1267">
        <v>4</v>
      </c>
      <c r="B11" s="1347" t="s">
        <v>66</v>
      </c>
      <c r="C11" s="807">
        <v>248237320</v>
      </c>
      <c r="D11" s="807">
        <v>36131800</v>
      </c>
      <c r="E11" s="807">
        <f t="shared" si="9"/>
        <v>212105520</v>
      </c>
      <c r="F11" s="807">
        <v>173570703</v>
      </c>
      <c r="G11" s="1348">
        <f t="shared" si="10"/>
        <v>0.22201221942391972</v>
      </c>
      <c r="H11" s="1349">
        <f t="shared" si="1"/>
        <v>190927773.30000001</v>
      </c>
      <c r="I11" s="1350">
        <v>5.49</v>
      </c>
      <c r="J11" s="1351">
        <v>1239637</v>
      </c>
      <c r="K11" s="1350">
        <v>33.880000000000003</v>
      </c>
      <c r="L11" s="1351">
        <v>7650444</v>
      </c>
      <c r="M11" s="1352">
        <v>0</v>
      </c>
      <c r="N11" s="1352">
        <v>0</v>
      </c>
      <c r="O11" s="1352">
        <v>0</v>
      </c>
      <c r="P11" s="1351">
        <v>0</v>
      </c>
      <c r="Q11" s="807">
        <f t="shared" si="11"/>
        <v>8890081</v>
      </c>
      <c r="R11" s="1352">
        <v>0</v>
      </c>
      <c r="S11" s="1351">
        <v>0</v>
      </c>
      <c r="T11" s="1352">
        <v>0</v>
      </c>
      <c r="U11" s="1352">
        <v>0</v>
      </c>
      <c r="V11" s="1352">
        <v>0</v>
      </c>
      <c r="W11" s="1351">
        <v>0</v>
      </c>
      <c r="X11" s="807">
        <f t="shared" si="12"/>
        <v>0</v>
      </c>
      <c r="Y11" s="1354">
        <f t="shared" si="13"/>
        <v>39.370000000000005</v>
      </c>
      <c r="Z11" s="807">
        <f t="shared" si="13"/>
        <v>8890081</v>
      </c>
      <c r="AA11" s="807">
        <f t="shared" si="14"/>
        <v>0</v>
      </c>
      <c r="AB11" s="1355">
        <f t="shared" si="2"/>
        <v>0</v>
      </c>
      <c r="AC11" s="1356">
        <f t="shared" si="3"/>
        <v>41.91</v>
      </c>
      <c r="AD11" s="1357">
        <f t="shared" si="4"/>
        <v>41.91</v>
      </c>
      <c r="AE11" s="1358">
        <f t="shared" si="15"/>
        <v>8890081</v>
      </c>
      <c r="AF11" s="1359">
        <v>0.03</v>
      </c>
      <c r="AG11" s="1160">
        <v>7057203</v>
      </c>
      <c r="AH11" s="1160">
        <v>0</v>
      </c>
      <c r="AI11" s="1360">
        <f t="shared" si="16"/>
        <v>7057203</v>
      </c>
      <c r="AJ11" s="1358">
        <v>254724433</v>
      </c>
      <c r="AK11" s="1358">
        <f t="shared" si="5"/>
        <v>235240100</v>
      </c>
      <c r="AL11" s="1359">
        <f t="shared" si="17"/>
        <v>-7.6491810269335256E-2</v>
      </c>
      <c r="AM11" s="1358">
        <f t="shared" si="18"/>
        <v>235240100</v>
      </c>
      <c r="AN11" s="1348">
        <f t="shared" si="6"/>
        <v>0.03</v>
      </c>
      <c r="AO11" s="1348">
        <f t="shared" si="7"/>
        <v>0</v>
      </c>
      <c r="AP11" s="1358">
        <v>112119.5</v>
      </c>
      <c r="AQ11" s="1358">
        <f t="shared" si="8"/>
        <v>16059403.5</v>
      </c>
      <c r="AR11" s="1358">
        <f>ROUND(AQ11/'[2]3_Levels 1&amp;2'!C7,2)</f>
        <v>4721.97</v>
      </c>
    </row>
    <row r="12" spans="1:44" s="585" customFormat="1" ht="15" customHeight="1">
      <c r="A12" s="1270">
        <v>5</v>
      </c>
      <c r="B12" s="1363" t="s">
        <v>67</v>
      </c>
      <c r="C12" s="826">
        <v>194414444</v>
      </c>
      <c r="D12" s="826">
        <v>60233133</v>
      </c>
      <c r="E12" s="826">
        <f t="shared" si="9"/>
        <v>134181311</v>
      </c>
      <c r="F12" s="826">
        <v>129774178</v>
      </c>
      <c r="G12" s="1364">
        <f t="shared" si="10"/>
        <v>3.3960014757327149E-2</v>
      </c>
      <c r="H12" s="1365">
        <f t="shared" si="1"/>
        <v>134181311</v>
      </c>
      <c r="I12" s="1366">
        <v>3.62</v>
      </c>
      <c r="J12" s="1367">
        <v>484464</v>
      </c>
      <c r="K12" s="1366">
        <v>20</v>
      </c>
      <c r="L12" s="1367">
        <v>2676471</v>
      </c>
      <c r="M12" s="1368">
        <v>0</v>
      </c>
      <c r="N12" s="1368">
        <v>0</v>
      </c>
      <c r="O12" s="1368">
        <v>0</v>
      </c>
      <c r="P12" s="1367">
        <v>0</v>
      </c>
      <c r="Q12" s="826">
        <f t="shared" si="11"/>
        <v>3160935</v>
      </c>
      <c r="R12" s="1368">
        <v>0</v>
      </c>
      <c r="S12" s="1367">
        <v>0</v>
      </c>
      <c r="T12" s="1368">
        <v>0</v>
      </c>
      <c r="U12" s="1368">
        <v>0</v>
      </c>
      <c r="V12" s="1368">
        <v>0</v>
      </c>
      <c r="W12" s="1367">
        <v>0</v>
      </c>
      <c r="X12" s="826">
        <f t="shared" si="12"/>
        <v>0</v>
      </c>
      <c r="Y12" s="1369">
        <f t="shared" si="13"/>
        <v>23.62</v>
      </c>
      <c r="Z12" s="826">
        <f t="shared" si="13"/>
        <v>3160935</v>
      </c>
      <c r="AA12" s="826">
        <f t="shared" si="14"/>
        <v>0</v>
      </c>
      <c r="AB12" s="1370">
        <f t="shared" si="2"/>
        <v>0</v>
      </c>
      <c r="AC12" s="1371">
        <f t="shared" si="3"/>
        <v>23.56</v>
      </c>
      <c r="AD12" s="1372">
        <f t="shared" si="4"/>
        <v>23.56</v>
      </c>
      <c r="AE12" s="1373">
        <f t="shared" si="15"/>
        <v>3160935</v>
      </c>
      <c r="AF12" s="1374">
        <v>1.7500000000000002E-2</v>
      </c>
      <c r="AG12" s="1174">
        <v>7941542</v>
      </c>
      <c r="AH12" s="1174">
        <v>0</v>
      </c>
      <c r="AI12" s="1375">
        <f t="shared" si="16"/>
        <v>7941542</v>
      </c>
      <c r="AJ12" s="1373">
        <v>446352686</v>
      </c>
      <c r="AK12" s="1373">
        <f t="shared" si="5"/>
        <v>453802400</v>
      </c>
      <c r="AL12" s="1374">
        <f t="shared" si="17"/>
        <v>1.6690196415665794E-2</v>
      </c>
      <c r="AM12" s="1373">
        <f t="shared" si="18"/>
        <v>453802400</v>
      </c>
      <c r="AN12" s="1364">
        <f t="shared" si="6"/>
        <v>1.7500000000000002E-2</v>
      </c>
      <c r="AO12" s="1364">
        <f t="shared" si="7"/>
        <v>0</v>
      </c>
      <c r="AP12" s="1373">
        <v>402872</v>
      </c>
      <c r="AQ12" s="1373">
        <f t="shared" si="8"/>
        <v>11505349</v>
      </c>
      <c r="AR12" s="1373">
        <f>ROUND(AQ12/'[2]3_Levels 1&amp;2'!C8,2)</f>
        <v>2082.04</v>
      </c>
    </row>
    <row r="13" spans="1:44" s="585" customFormat="1" ht="15" customHeight="1">
      <c r="A13" s="1267">
        <v>6</v>
      </c>
      <c r="B13" s="1347" t="s">
        <v>68</v>
      </c>
      <c r="C13" s="807">
        <v>299031152</v>
      </c>
      <c r="D13" s="807">
        <v>53353826</v>
      </c>
      <c r="E13" s="807">
        <f t="shared" si="9"/>
        <v>245677326</v>
      </c>
      <c r="F13" s="807">
        <v>237077702</v>
      </c>
      <c r="G13" s="1348">
        <f t="shared" si="10"/>
        <v>3.6273440848519779E-2</v>
      </c>
      <c r="H13" s="1349">
        <f t="shared" si="1"/>
        <v>245677326</v>
      </c>
      <c r="I13" s="1350">
        <v>4.8600000000000003</v>
      </c>
      <c r="J13" s="1351">
        <v>1138209</v>
      </c>
      <c r="K13" s="1350">
        <v>30.12</v>
      </c>
      <c r="L13" s="1351">
        <v>7054086</v>
      </c>
      <c r="M13" s="1352">
        <v>0</v>
      </c>
      <c r="N13" s="1352">
        <v>0</v>
      </c>
      <c r="O13" s="1352">
        <v>0</v>
      </c>
      <c r="P13" s="1351">
        <v>0</v>
      </c>
      <c r="Q13" s="807">
        <f t="shared" si="11"/>
        <v>8192295</v>
      </c>
      <c r="R13" s="1353">
        <v>17.8</v>
      </c>
      <c r="S13" s="1351">
        <v>4166521</v>
      </c>
      <c r="T13" s="1352">
        <v>0</v>
      </c>
      <c r="U13" s="1352">
        <v>0</v>
      </c>
      <c r="V13" s="1352">
        <v>0</v>
      </c>
      <c r="W13" s="1351">
        <v>0</v>
      </c>
      <c r="X13" s="807">
        <f t="shared" si="12"/>
        <v>4166521</v>
      </c>
      <c r="Y13" s="1354">
        <f t="shared" si="13"/>
        <v>52.78</v>
      </c>
      <c r="Z13" s="807">
        <f t="shared" si="13"/>
        <v>12358816</v>
      </c>
      <c r="AA13" s="807">
        <f t="shared" si="14"/>
        <v>0</v>
      </c>
      <c r="AB13" s="1355">
        <f t="shared" si="2"/>
        <v>16.96</v>
      </c>
      <c r="AC13" s="1356">
        <f t="shared" si="3"/>
        <v>33.35</v>
      </c>
      <c r="AD13" s="1357">
        <f t="shared" si="4"/>
        <v>50.31</v>
      </c>
      <c r="AE13" s="1358">
        <f t="shared" si="15"/>
        <v>12358816</v>
      </c>
      <c r="AF13" s="1359">
        <v>0.02</v>
      </c>
      <c r="AG13" s="1160">
        <v>12432328</v>
      </c>
      <c r="AH13" s="1160">
        <v>0</v>
      </c>
      <c r="AI13" s="1360">
        <f t="shared" si="16"/>
        <v>12432328</v>
      </c>
      <c r="AJ13" s="1358">
        <v>590587000</v>
      </c>
      <c r="AK13" s="1358">
        <f t="shared" si="5"/>
        <v>621616400</v>
      </c>
      <c r="AL13" s="1361">
        <f t="shared" si="17"/>
        <v>5.2539930611408651E-2</v>
      </c>
      <c r="AM13" s="1362">
        <f t="shared" si="18"/>
        <v>621616400</v>
      </c>
      <c r="AN13" s="1348">
        <f t="shared" si="6"/>
        <v>0.02</v>
      </c>
      <c r="AO13" s="1348">
        <f t="shared" si="7"/>
        <v>0</v>
      </c>
      <c r="AP13" s="1358">
        <v>320035.5</v>
      </c>
      <c r="AQ13" s="1358">
        <f t="shared" si="8"/>
        <v>25111179.5</v>
      </c>
      <c r="AR13" s="1358">
        <f>ROUND(AQ13/'[2]3_Levels 1&amp;2'!C9,2)</f>
        <v>4238.8900000000003</v>
      </c>
    </row>
    <row r="14" spans="1:44" s="585" customFormat="1" ht="15" customHeight="1">
      <c r="A14" s="1267">
        <v>7</v>
      </c>
      <c r="B14" s="1347" t="s">
        <v>69</v>
      </c>
      <c r="C14" s="807">
        <v>398242620</v>
      </c>
      <c r="D14" s="807">
        <v>16175533</v>
      </c>
      <c r="E14" s="807">
        <f t="shared" si="9"/>
        <v>382067087</v>
      </c>
      <c r="F14" s="807">
        <v>394237193</v>
      </c>
      <c r="G14" s="1348">
        <f t="shared" si="10"/>
        <v>-3.087000977099591E-2</v>
      </c>
      <c r="H14" s="1349">
        <f t="shared" si="1"/>
        <v>382067087</v>
      </c>
      <c r="I14" s="1350">
        <v>5.49</v>
      </c>
      <c r="J14" s="1351">
        <v>2086989</v>
      </c>
      <c r="K14" s="1350">
        <v>47.7</v>
      </c>
      <c r="L14" s="1351">
        <v>18132853</v>
      </c>
      <c r="M14" s="1352">
        <v>0</v>
      </c>
      <c r="N14" s="1352">
        <v>0</v>
      </c>
      <c r="O14" s="1352">
        <v>0</v>
      </c>
      <c r="P14" s="1351">
        <v>0</v>
      </c>
      <c r="Q14" s="807">
        <f t="shared" si="11"/>
        <v>20219842</v>
      </c>
      <c r="R14" s="1352">
        <v>0</v>
      </c>
      <c r="S14" s="1351">
        <v>0</v>
      </c>
      <c r="T14" s="1352">
        <v>3</v>
      </c>
      <c r="U14" s="1352">
        <v>70</v>
      </c>
      <c r="V14" s="1352">
        <v>0</v>
      </c>
      <c r="W14" s="1351">
        <v>1335579</v>
      </c>
      <c r="X14" s="807">
        <f t="shared" si="12"/>
        <v>1335579</v>
      </c>
      <c r="Y14" s="1354">
        <f t="shared" si="13"/>
        <v>53.190000000000005</v>
      </c>
      <c r="Z14" s="807">
        <f t="shared" si="13"/>
        <v>20219842</v>
      </c>
      <c r="AA14" s="807">
        <f t="shared" si="14"/>
        <v>1335579</v>
      </c>
      <c r="AB14" s="1355">
        <f t="shared" si="2"/>
        <v>3.5</v>
      </c>
      <c r="AC14" s="1356">
        <f t="shared" si="3"/>
        <v>52.92</v>
      </c>
      <c r="AD14" s="1357">
        <f t="shared" si="4"/>
        <v>56.42</v>
      </c>
      <c r="AE14" s="1358">
        <f t="shared" si="15"/>
        <v>21555421</v>
      </c>
      <c r="AF14" s="1359">
        <v>0.02</v>
      </c>
      <c r="AG14" s="1160">
        <v>4753492</v>
      </c>
      <c r="AH14" s="1160">
        <v>0</v>
      </c>
      <c r="AI14" s="1360">
        <f t="shared" si="16"/>
        <v>4753492</v>
      </c>
      <c r="AJ14" s="1358">
        <v>229496150</v>
      </c>
      <c r="AK14" s="1358">
        <f t="shared" si="5"/>
        <v>237674600</v>
      </c>
      <c r="AL14" s="1361">
        <f t="shared" si="17"/>
        <v>3.5636545536820552E-2</v>
      </c>
      <c r="AM14" s="1362">
        <f t="shared" si="18"/>
        <v>237674600</v>
      </c>
      <c r="AN14" s="1348">
        <f t="shared" si="6"/>
        <v>0.02</v>
      </c>
      <c r="AO14" s="1348">
        <f t="shared" si="7"/>
        <v>0</v>
      </c>
      <c r="AP14" s="1358">
        <v>137804</v>
      </c>
      <c r="AQ14" s="1358">
        <f t="shared" si="8"/>
        <v>26446717</v>
      </c>
      <c r="AR14" s="1358">
        <f>ROUND(AQ14/'[2]3_Levels 1&amp;2'!C10,2)</f>
        <v>12283.66</v>
      </c>
    </row>
    <row r="15" spans="1:44" s="585" customFormat="1" ht="15" customHeight="1">
      <c r="A15" s="1267">
        <v>8</v>
      </c>
      <c r="B15" s="1347" t="s">
        <v>70</v>
      </c>
      <c r="C15" s="807">
        <v>1164884000</v>
      </c>
      <c r="D15" s="807">
        <v>186730672</v>
      </c>
      <c r="E15" s="807">
        <f t="shared" si="9"/>
        <v>978153328</v>
      </c>
      <c r="F15" s="807">
        <v>950687572</v>
      </c>
      <c r="G15" s="1348">
        <f t="shared" si="10"/>
        <v>2.889041238039872E-2</v>
      </c>
      <c r="H15" s="1349">
        <f t="shared" si="1"/>
        <v>978153328</v>
      </c>
      <c r="I15" s="1350">
        <v>3.31</v>
      </c>
      <c r="J15" s="1351">
        <v>3202338</v>
      </c>
      <c r="K15" s="1350">
        <v>40.79</v>
      </c>
      <c r="L15" s="1351">
        <v>39451196</v>
      </c>
      <c r="M15" s="1352">
        <v>0</v>
      </c>
      <c r="N15" s="1352">
        <v>0</v>
      </c>
      <c r="O15" s="1352">
        <v>0</v>
      </c>
      <c r="P15" s="1351">
        <v>0</v>
      </c>
      <c r="Q15" s="807">
        <f t="shared" si="11"/>
        <v>42653534</v>
      </c>
      <c r="R15" s="1352">
        <v>13.55</v>
      </c>
      <c r="S15" s="1351">
        <v>13109563</v>
      </c>
      <c r="T15" s="1352">
        <v>0</v>
      </c>
      <c r="U15" s="1352">
        <v>0</v>
      </c>
      <c r="V15" s="1352">
        <v>0</v>
      </c>
      <c r="W15" s="1351">
        <v>0</v>
      </c>
      <c r="X15" s="807">
        <f t="shared" si="12"/>
        <v>13109563</v>
      </c>
      <c r="Y15" s="1354">
        <f t="shared" si="13"/>
        <v>57.650000000000006</v>
      </c>
      <c r="Z15" s="807">
        <f t="shared" si="13"/>
        <v>55763097</v>
      </c>
      <c r="AA15" s="807">
        <f t="shared" si="14"/>
        <v>0</v>
      </c>
      <c r="AB15" s="1355">
        <f t="shared" si="2"/>
        <v>13.4</v>
      </c>
      <c r="AC15" s="1356">
        <f t="shared" si="3"/>
        <v>43.61</v>
      </c>
      <c r="AD15" s="1357">
        <f t="shared" si="4"/>
        <v>57.01</v>
      </c>
      <c r="AE15" s="1358">
        <f t="shared" si="15"/>
        <v>55763097</v>
      </c>
      <c r="AF15" s="1359">
        <v>1.7500000000000002E-2</v>
      </c>
      <c r="AG15" s="1160">
        <v>44341064</v>
      </c>
      <c r="AH15" s="1160">
        <v>0</v>
      </c>
      <c r="AI15" s="1360">
        <f t="shared" si="16"/>
        <v>44341064</v>
      </c>
      <c r="AJ15" s="1358">
        <v>2409540914</v>
      </c>
      <c r="AK15" s="1358">
        <f t="shared" si="5"/>
        <v>2533775086</v>
      </c>
      <c r="AL15" s="1359">
        <f t="shared" si="17"/>
        <v>5.15592705972205E-2</v>
      </c>
      <c r="AM15" s="1358">
        <f t="shared" si="18"/>
        <v>2533775086</v>
      </c>
      <c r="AN15" s="1348">
        <f t="shared" si="6"/>
        <v>1.749999999802666E-2</v>
      </c>
      <c r="AO15" s="1348">
        <f t="shared" si="7"/>
        <v>0</v>
      </c>
      <c r="AP15" s="1358">
        <v>729738</v>
      </c>
      <c r="AQ15" s="1358">
        <f t="shared" si="8"/>
        <v>100833899</v>
      </c>
      <c r="AR15" s="1358">
        <f>ROUND(AQ15/'[2]3_Levels 1&amp;2'!C11,2)</f>
        <v>4632.8500000000004</v>
      </c>
    </row>
    <row r="16" spans="1:44" s="585" customFormat="1" ht="15" customHeight="1">
      <c r="A16" s="1267">
        <v>9</v>
      </c>
      <c r="B16" s="1347" t="s">
        <v>71</v>
      </c>
      <c r="C16" s="807">
        <v>2045620492</v>
      </c>
      <c r="D16" s="807">
        <v>345228061</v>
      </c>
      <c r="E16" s="807">
        <f t="shared" si="9"/>
        <v>1700392431</v>
      </c>
      <c r="F16" s="807">
        <v>1672397573</v>
      </c>
      <c r="G16" s="1348">
        <f t="shared" si="10"/>
        <v>1.6739355791925679E-2</v>
      </c>
      <c r="H16" s="1349">
        <f t="shared" si="1"/>
        <v>1700392431</v>
      </c>
      <c r="I16" s="1350">
        <v>7.85</v>
      </c>
      <c r="J16" s="1351">
        <v>13180417</v>
      </c>
      <c r="K16" s="1350">
        <v>61.81</v>
      </c>
      <c r="L16" s="1351">
        <v>103781093</v>
      </c>
      <c r="M16" s="1352">
        <v>0</v>
      </c>
      <c r="N16" s="1352">
        <v>0</v>
      </c>
      <c r="O16" s="1352">
        <v>0</v>
      </c>
      <c r="P16" s="1351">
        <v>0</v>
      </c>
      <c r="Q16" s="807">
        <f t="shared" si="11"/>
        <v>116961510</v>
      </c>
      <c r="R16" s="1352">
        <v>6</v>
      </c>
      <c r="S16" s="1351">
        <v>10073599</v>
      </c>
      <c r="T16" s="1352">
        <v>0</v>
      </c>
      <c r="U16" s="1352">
        <v>0</v>
      </c>
      <c r="V16" s="1352">
        <v>0</v>
      </c>
      <c r="W16" s="1351">
        <v>0</v>
      </c>
      <c r="X16" s="807">
        <f t="shared" si="12"/>
        <v>10073599</v>
      </c>
      <c r="Y16" s="1354">
        <f t="shared" si="13"/>
        <v>75.66</v>
      </c>
      <c r="Z16" s="807">
        <f t="shared" si="13"/>
        <v>127035109</v>
      </c>
      <c r="AA16" s="807">
        <f t="shared" si="14"/>
        <v>0</v>
      </c>
      <c r="AB16" s="1355">
        <f t="shared" si="2"/>
        <v>5.92</v>
      </c>
      <c r="AC16" s="1356">
        <f t="shared" si="3"/>
        <v>68.790000000000006</v>
      </c>
      <c r="AD16" s="1357">
        <f t="shared" si="4"/>
        <v>74.709999999999994</v>
      </c>
      <c r="AE16" s="1358">
        <f t="shared" si="15"/>
        <v>127035109</v>
      </c>
      <c r="AF16" s="1359">
        <v>1.4999999999999999E-2</v>
      </c>
      <c r="AG16" s="1160">
        <v>79272950</v>
      </c>
      <c r="AH16" s="1160">
        <v>0</v>
      </c>
      <c r="AI16" s="1360">
        <f t="shared" si="16"/>
        <v>79272950</v>
      </c>
      <c r="AJ16" s="1358">
        <v>5009078800</v>
      </c>
      <c r="AK16" s="1358">
        <f t="shared" si="5"/>
        <v>5284863333</v>
      </c>
      <c r="AL16" s="1359">
        <f t="shared" si="17"/>
        <v>5.5056936417131233E-2</v>
      </c>
      <c r="AM16" s="1358">
        <f t="shared" si="18"/>
        <v>5284863333</v>
      </c>
      <c r="AN16" s="1348">
        <f t="shared" si="6"/>
        <v>1.5000000000946099E-2</v>
      </c>
      <c r="AO16" s="1348">
        <f t="shared" si="7"/>
        <v>0</v>
      </c>
      <c r="AP16" s="1358">
        <v>2368202.5</v>
      </c>
      <c r="AQ16" s="1358">
        <f t="shared" si="8"/>
        <v>208676261.5</v>
      </c>
      <c r="AR16" s="1358">
        <f>ROUND(AQ16/'[2]3_Levels 1&amp;2'!C12,2)</f>
        <v>5200.3999999999996</v>
      </c>
    </row>
    <row r="17" spans="1:44" s="585" customFormat="1" ht="15" customHeight="1">
      <c r="A17" s="1270">
        <v>10</v>
      </c>
      <c r="B17" s="1363" t="s">
        <v>72</v>
      </c>
      <c r="C17" s="826">
        <v>2099261310</v>
      </c>
      <c r="D17" s="826">
        <v>280498393</v>
      </c>
      <c r="E17" s="826">
        <f t="shared" si="9"/>
        <v>1818762917</v>
      </c>
      <c r="F17" s="826">
        <v>1724708831</v>
      </c>
      <c r="G17" s="1364">
        <f t="shared" si="10"/>
        <v>5.4533312701522313E-2</v>
      </c>
      <c r="H17" s="1365">
        <f t="shared" si="1"/>
        <v>1818762917</v>
      </c>
      <c r="I17" s="1366">
        <v>5.37</v>
      </c>
      <c r="J17" s="1367">
        <v>9688644</v>
      </c>
      <c r="K17" s="1366">
        <v>12.67</v>
      </c>
      <c r="L17" s="1367">
        <v>22900857</v>
      </c>
      <c r="M17" s="1368">
        <v>0</v>
      </c>
      <c r="N17" s="1368">
        <v>0</v>
      </c>
      <c r="O17" s="1368">
        <v>0</v>
      </c>
      <c r="P17" s="1367">
        <v>213926</v>
      </c>
      <c r="Q17" s="826">
        <f t="shared" si="11"/>
        <v>32803427</v>
      </c>
      <c r="R17" s="1368">
        <v>0</v>
      </c>
      <c r="S17" s="1367">
        <v>0</v>
      </c>
      <c r="T17" s="1368">
        <v>7.2</v>
      </c>
      <c r="U17" s="1368">
        <v>44</v>
      </c>
      <c r="V17" s="1368">
        <v>10</v>
      </c>
      <c r="W17" s="1367">
        <v>23849388</v>
      </c>
      <c r="X17" s="826">
        <f t="shared" si="12"/>
        <v>23849388</v>
      </c>
      <c r="Y17" s="1369">
        <f t="shared" si="13"/>
        <v>18.04</v>
      </c>
      <c r="Z17" s="826">
        <f t="shared" si="13"/>
        <v>32589501</v>
      </c>
      <c r="AA17" s="826">
        <f t="shared" si="14"/>
        <v>24063314</v>
      </c>
      <c r="AB17" s="1370">
        <f t="shared" si="2"/>
        <v>13.11</v>
      </c>
      <c r="AC17" s="1371">
        <f t="shared" si="3"/>
        <v>18.04</v>
      </c>
      <c r="AD17" s="1372">
        <f t="shared" si="4"/>
        <v>31.15</v>
      </c>
      <c r="AE17" s="1373">
        <f t="shared" si="15"/>
        <v>56652815</v>
      </c>
      <c r="AF17" s="1374">
        <v>0.02</v>
      </c>
      <c r="AG17" s="1174">
        <v>110990132</v>
      </c>
      <c r="AH17" s="1174">
        <v>0</v>
      </c>
      <c r="AI17" s="1375">
        <f t="shared" si="16"/>
        <v>110990132</v>
      </c>
      <c r="AJ17" s="1373">
        <v>4880603100</v>
      </c>
      <c r="AK17" s="1373">
        <f t="shared" si="5"/>
        <v>5549506600</v>
      </c>
      <c r="AL17" s="1374">
        <f t="shared" si="17"/>
        <v>0.13705345144742459</v>
      </c>
      <c r="AM17" s="1373">
        <f t="shared" si="18"/>
        <v>5549506600</v>
      </c>
      <c r="AN17" s="1364">
        <f t="shared" si="6"/>
        <v>0.02</v>
      </c>
      <c r="AO17" s="1364">
        <f t="shared" si="7"/>
        <v>0</v>
      </c>
      <c r="AP17" s="1373">
        <v>994171</v>
      </c>
      <c r="AQ17" s="1373">
        <f t="shared" si="8"/>
        <v>168637118</v>
      </c>
      <c r="AR17" s="1373">
        <f>ROUND(AQ17/'[2]3_Levels 1&amp;2'!C13,2)</f>
        <v>5169.59</v>
      </c>
    </row>
    <row r="18" spans="1:44" s="585" customFormat="1" ht="15" customHeight="1">
      <c r="A18" s="1267">
        <v>11</v>
      </c>
      <c r="B18" s="1347" t="s">
        <v>73</v>
      </c>
      <c r="C18" s="807">
        <v>72378300</v>
      </c>
      <c r="D18" s="807">
        <v>14136740</v>
      </c>
      <c r="E18" s="807">
        <f t="shared" si="9"/>
        <v>58241560</v>
      </c>
      <c r="F18" s="807">
        <v>58048020</v>
      </c>
      <c r="G18" s="1348">
        <f t="shared" si="10"/>
        <v>3.3341361169597172E-3</v>
      </c>
      <c r="H18" s="1349">
        <f t="shared" si="1"/>
        <v>58241560</v>
      </c>
      <c r="I18" s="1350">
        <v>5.54</v>
      </c>
      <c r="J18" s="1351">
        <v>301503</v>
      </c>
      <c r="K18" s="1350">
        <v>33.549999999999997</v>
      </c>
      <c r="L18" s="1351">
        <v>1813918</v>
      </c>
      <c r="M18" s="1352">
        <v>0</v>
      </c>
      <c r="N18" s="1352">
        <v>0</v>
      </c>
      <c r="O18" s="1352">
        <v>0</v>
      </c>
      <c r="P18" s="1351">
        <v>0</v>
      </c>
      <c r="Q18" s="807">
        <f t="shared" si="11"/>
        <v>2115421</v>
      </c>
      <c r="R18" s="1353">
        <v>20</v>
      </c>
      <c r="S18" s="1351">
        <v>1102738</v>
      </c>
      <c r="T18" s="1352">
        <v>0</v>
      </c>
      <c r="U18" s="1352">
        <v>0</v>
      </c>
      <c r="V18" s="1352">
        <v>0</v>
      </c>
      <c r="W18" s="1351">
        <v>0</v>
      </c>
      <c r="X18" s="807">
        <f t="shared" si="12"/>
        <v>1102738</v>
      </c>
      <c r="Y18" s="1354">
        <f t="shared" si="13"/>
        <v>59.089999999999996</v>
      </c>
      <c r="Z18" s="807">
        <f t="shared" si="13"/>
        <v>3218159</v>
      </c>
      <c r="AA18" s="807">
        <f t="shared" si="14"/>
        <v>0</v>
      </c>
      <c r="AB18" s="1355">
        <f t="shared" si="2"/>
        <v>18.93</v>
      </c>
      <c r="AC18" s="1356">
        <f t="shared" si="3"/>
        <v>36.32</v>
      </c>
      <c r="AD18" s="1357">
        <f t="shared" si="4"/>
        <v>55.26</v>
      </c>
      <c r="AE18" s="1358">
        <f t="shared" si="15"/>
        <v>3218159</v>
      </c>
      <c r="AF18" s="1359">
        <v>0.02</v>
      </c>
      <c r="AG18" s="1160">
        <v>2090550</v>
      </c>
      <c r="AH18" s="1160">
        <v>0</v>
      </c>
      <c r="AI18" s="1360">
        <f t="shared" si="16"/>
        <v>2090550</v>
      </c>
      <c r="AJ18" s="1358">
        <v>106155200</v>
      </c>
      <c r="AK18" s="1358">
        <f t="shared" si="5"/>
        <v>104527500</v>
      </c>
      <c r="AL18" s="1361">
        <f t="shared" si="17"/>
        <v>-1.5333210243115739E-2</v>
      </c>
      <c r="AM18" s="1362">
        <f t="shared" si="18"/>
        <v>104527500</v>
      </c>
      <c r="AN18" s="1348">
        <f t="shared" si="6"/>
        <v>0.02</v>
      </c>
      <c r="AO18" s="1348">
        <f t="shared" si="7"/>
        <v>0</v>
      </c>
      <c r="AP18" s="1358">
        <v>82921</v>
      </c>
      <c r="AQ18" s="1358">
        <f t="shared" si="8"/>
        <v>5391630</v>
      </c>
      <c r="AR18" s="1358">
        <f>ROUND(AQ18/'[2]3_Levels 1&amp;2'!C14,2)</f>
        <v>3429.79</v>
      </c>
    </row>
    <row r="19" spans="1:44" s="585" customFormat="1" ht="15" customHeight="1">
      <c r="A19" s="1267">
        <v>12</v>
      </c>
      <c r="B19" s="1347" t="s">
        <v>74</v>
      </c>
      <c r="C19" s="807">
        <v>294372320</v>
      </c>
      <c r="D19" s="807">
        <v>11526770</v>
      </c>
      <c r="E19" s="807">
        <f t="shared" si="9"/>
        <v>282845550</v>
      </c>
      <c r="F19" s="807">
        <v>258610881</v>
      </c>
      <c r="G19" s="1348">
        <f t="shared" si="10"/>
        <v>9.3710940956115457E-2</v>
      </c>
      <c r="H19" s="1349">
        <f t="shared" si="1"/>
        <v>282845550</v>
      </c>
      <c r="I19" s="1350">
        <v>2.2999999999999998</v>
      </c>
      <c r="J19" s="1351">
        <v>671568</v>
      </c>
      <c r="K19" s="1350">
        <v>29.14</v>
      </c>
      <c r="L19" s="1351">
        <v>8507877</v>
      </c>
      <c r="M19" s="1352">
        <v>0</v>
      </c>
      <c r="N19" s="1352">
        <v>0</v>
      </c>
      <c r="O19" s="1352">
        <v>0</v>
      </c>
      <c r="P19" s="1351">
        <v>0</v>
      </c>
      <c r="Q19" s="807">
        <f t="shared" si="11"/>
        <v>9179445</v>
      </c>
      <c r="R19" s="1352">
        <v>0</v>
      </c>
      <c r="S19" s="1351">
        <v>0</v>
      </c>
      <c r="T19" s="1352">
        <v>0</v>
      </c>
      <c r="U19" s="1352">
        <v>0</v>
      </c>
      <c r="V19" s="1352">
        <v>0</v>
      </c>
      <c r="W19" s="1351">
        <v>34</v>
      </c>
      <c r="X19" s="807">
        <f t="shared" si="12"/>
        <v>34</v>
      </c>
      <c r="Y19" s="1354">
        <f t="shared" si="13"/>
        <v>31.44</v>
      </c>
      <c r="Z19" s="807">
        <f t="shared" si="13"/>
        <v>9179445</v>
      </c>
      <c r="AA19" s="807">
        <f t="shared" si="14"/>
        <v>34</v>
      </c>
      <c r="AB19" s="1355">
        <f t="shared" si="2"/>
        <v>0</v>
      </c>
      <c r="AC19" s="1356">
        <f t="shared" si="3"/>
        <v>32.450000000000003</v>
      </c>
      <c r="AD19" s="1357">
        <f t="shared" si="4"/>
        <v>32.450000000000003</v>
      </c>
      <c r="AE19" s="1358">
        <f t="shared" si="15"/>
        <v>9179479</v>
      </c>
      <c r="AF19" s="1359">
        <v>0</v>
      </c>
      <c r="AG19" s="1160">
        <v>0</v>
      </c>
      <c r="AH19" s="1160">
        <v>0</v>
      </c>
      <c r="AI19" s="1360">
        <f t="shared" si="16"/>
        <v>0</v>
      </c>
      <c r="AJ19" s="1358">
        <v>26128747</v>
      </c>
      <c r="AK19" s="1376">
        <v>44447382</v>
      </c>
      <c r="AL19" s="1361">
        <f t="shared" si="17"/>
        <v>0.70109121574027256</v>
      </c>
      <c r="AM19" s="1362">
        <f t="shared" si="18"/>
        <v>30048059.049999997</v>
      </c>
      <c r="AN19" s="1348">
        <f t="shared" si="6"/>
        <v>0</v>
      </c>
      <c r="AO19" s="1348">
        <f t="shared" si="7"/>
        <v>0</v>
      </c>
      <c r="AP19" s="1358">
        <v>525613</v>
      </c>
      <c r="AQ19" s="1358">
        <f t="shared" si="8"/>
        <v>9705092</v>
      </c>
      <c r="AR19" s="1358">
        <f>ROUND(AQ19/'[2]3_Levels 1&amp;2'!C15,2)</f>
        <v>7511.68</v>
      </c>
    </row>
    <row r="20" spans="1:44" s="585" customFormat="1" ht="15" customHeight="1">
      <c r="A20" s="1267">
        <v>13</v>
      </c>
      <c r="B20" s="1347" t="s">
        <v>75</v>
      </c>
      <c r="C20" s="807">
        <v>51684496</v>
      </c>
      <c r="D20" s="807">
        <v>14680617</v>
      </c>
      <c r="E20" s="807">
        <f t="shared" si="9"/>
        <v>37003879</v>
      </c>
      <c r="F20" s="807">
        <v>35473289</v>
      </c>
      <c r="G20" s="1348">
        <f t="shared" si="10"/>
        <v>4.3147676551785204E-2</v>
      </c>
      <c r="H20" s="1349">
        <f t="shared" si="1"/>
        <v>37003879</v>
      </c>
      <c r="I20" s="1350">
        <v>4.16</v>
      </c>
      <c r="J20" s="1351">
        <v>152983</v>
      </c>
      <c r="K20" s="1350">
        <v>13.27</v>
      </c>
      <c r="L20" s="1351">
        <v>489137</v>
      </c>
      <c r="M20" s="1352">
        <v>4.01</v>
      </c>
      <c r="N20" s="1352">
        <v>5.56</v>
      </c>
      <c r="O20" s="1352">
        <v>4</v>
      </c>
      <c r="P20" s="1351">
        <v>163275</v>
      </c>
      <c r="Q20" s="807">
        <f t="shared" si="11"/>
        <v>805395</v>
      </c>
      <c r="R20" s="1352">
        <v>0</v>
      </c>
      <c r="S20" s="1351">
        <v>0</v>
      </c>
      <c r="T20" s="1352">
        <v>19.7</v>
      </c>
      <c r="U20" s="1352">
        <v>19.7</v>
      </c>
      <c r="V20" s="1352">
        <v>1</v>
      </c>
      <c r="W20" s="1351">
        <v>77941</v>
      </c>
      <c r="X20" s="807">
        <f t="shared" si="12"/>
        <v>77941</v>
      </c>
      <c r="Y20" s="1354">
        <f t="shared" si="13"/>
        <v>17.43</v>
      </c>
      <c r="Z20" s="807">
        <f t="shared" si="13"/>
        <v>642120</v>
      </c>
      <c r="AA20" s="807">
        <f t="shared" si="14"/>
        <v>241216</v>
      </c>
      <c r="AB20" s="1355">
        <f t="shared" si="2"/>
        <v>2.11</v>
      </c>
      <c r="AC20" s="1356">
        <f t="shared" si="3"/>
        <v>21.77</v>
      </c>
      <c r="AD20" s="1357">
        <f t="shared" si="4"/>
        <v>23.87</v>
      </c>
      <c r="AE20" s="1358">
        <f t="shared" si="15"/>
        <v>883336</v>
      </c>
      <c r="AF20" s="1359">
        <v>0.03</v>
      </c>
      <c r="AG20" s="1160">
        <v>3012744</v>
      </c>
      <c r="AH20" s="1160">
        <v>0</v>
      </c>
      <c r="AI20" s="1360">
        <f t="shared" si="16"/>
        <v>3012744</v>
      </c>
      <c r="AJ20" s="1358">
        <v>102891267</v>
      </c>
      <c r="AK20" s="1358">
        <f t="shared" ref="AK20:AK76" si="19">ROUND(AI20/AF20,0)</f>
        <v>100424800</v>
      </c>
      <c r="AL20" s="1359">
        <f t="shared" si="17"/>
        <v>-2.3971587404011653E-2</v>
      </c>
      <c r="AM20" s="1358">
        <f t="shared" si="18"/>
        <v>100424800</v>
      </c>
      <c r="AN20" s="1348">
        <f t="shared" si="6"/>
        <v>0.03</v>
      </c>
      <c r="AO20" s="1348">
        <f t="shared" si="7"/>
        <v>0</v>
      </c>
      <c r="AP20" s="1358">
        <v>120837.5</v>
      </c>
      <c r="AQ20" s="1358">
        <f t="shared" si="8"/>
        <v>4016917.5</v>
      </c>
      <c r="AR20" s="1358">
        <f>ROUND(AQ20/'[2]3_Levels 1&amp;2'!C16,2)</f>
        <v>2686.9</v>
      </c>
    </row>
    <row r="21" spans="1:44" s="585" customFormat="1" ht="15" customHeight="1">
      <c r="A21" s="1267">
        <v>14</v>
      </c>
      <c r="B21" s="1347" t="s">
        <v>76</v>
      </c>
      <c r="C21" s="807">
        <v>168482500</v>
      </c>
      <c r="D21" s="807">
        <v>19405388</v>
      </c>
      <c r="E21" s="807">
        <f t="shared" si="9"/>
        <v>149077112</v>
      </c>
      <c r="F21" s="807">
        <v>147602483</v>
      </c>
      <c r="G21" s="1348">
        <f t="shared" si="10"/>
        <v>9.9905433162665695E-3</v>
      </c>
      <c r="H21" s="1349">
        <f t="shared" si="1"/>
        <v>149077112</v>
      </c>
      <c r="I21" s="1350">
        <v>5.29</v>
      </c>
      <c r="J21" s="1351">
        <v>789272</v>
      </c>
      <c r="K21" s="1350">
        <v>10.3</v>
      </c>
      <c r="L21" s="1351">
        <v>1536343</v>
      </c>
      <c r="M21" s="1352">
        <v>3.33</v>
      </c>
      <c r="N21" s="1352">
        <v>11.88</v>
      </c>
      <c r="O21" s="1352">
        <v>3</v>
      </c>
      <c r="P21" s="1351">
        <v>609873</v>
      </c>
      <c r="Q21" s="807">
        <f t="shared" si="11"/>
        <v>2935488</v>
      </c>
      <c r="R21" s="1352">
        <v>0</v>
      </c>
      <c r="S21" s="1351">
        <v>0</v>
      </c>
      <c r="T21" s="1352">
        <v>10</v>
      </c>
      <c r="U21" s="1352">
        <v>16.75</v>
      </c>
      <c r="V21" s="1352">
        <v>2</v>
      </c>
      <c r="W21" s="1351">
        <v>1075251</v>
      </c>
      <c r="X21" s="807">
        <f t="shared" si="12"/>
        <v>1075251</v>
      </c>
      <c r="Y21" s="1354">
        <f t="shared" si="13"/>
        <v>15.59</v>
      </c>
      <c r="Z21" s="807">
        <f t="shared" si="13"/>
        <v>2325615</v>
      </c>
      <c r="AA21" s="807">
        <f t="shared" si="14"/>
        <v>1685124</v>
      </c>
      <c r="AB21" s="1355">
        <f t="shared" si="2"/>
        <v>7.21</v>
      </c>
      <c r="AC21" s="1356">
        <f t="shared" si="3"/>
        <v>19.690000000000001</v>
      </c>
      <c r="AD21" s="1357">
        <f t="shared" si="4"/>
        <v>26.9</v>
      </c>
      <c r="AE21" s="1358">
        <f t="shared" si="15"/>
        <v>4010739</v>
      </c>
      <c r="AF21" s="1359">
        <v>0.02</v>
      </c>
      <c r="AG21" s="1160">
        <v>2971042</v>
      </c>
      <c r="AH21" s="1160">
        <v>0</v>
      </c>
      <c r="AI21" s="1360">
        <f t="shared" si="16"/>
        <v>2971042</v>
      </c>
      <c r="AJ21" s="1358">
        <v>163287800</v>
      </c>
      <c r="AK21" s="1358">
        <f t="shared" si="19"/>
        <v>148552100</v>
      </c>
      <c r="AL21" s="1359">
        <f t="shared" si="17"/>
        <v>-9.0243729170213574E-2</v>
      </c>
      <c r="AM21" s="1358">
        <f t="shared" si="18"/>
        <v>148552100</v>
      </c>
      <c r="AN21" s="1348">
        <f t="shared" si="6"/>
        <v>0.02</v>
      </c>
      <c r="AO21" s="1348">
        <f t="shared" si="7"/>
        <v>0</v>
      </c>
      <c r="AP21" s="1358">
        <v>158953</v>
      </c>
      <c r="AQ21" s="1358">
        <f t="shared" si="8"/>
        <v>7140734</v>
      </c>
      <c r="AR21" s="1358">
        <f>ROUND(AQ21/'[2]3_Levels 1&amp;2'!C17,2)</f>
        <v>4195.5</v>
      </c>
    </row>
    <row r="22" spans="1:44" s="585" customFormat="1" ht="15" customHeight="1">
      <c r="A22" s="1270">
        <v>15</v>
      </c>
      <c r="B22" s="1363" t="s">
        <v>77</v>
      </c>
      <c r="C22" s="826">
        <v>163581800</v>
      </c>
      <c r="D22" s="826">
        <v>28483838</v>
      </c>
      <c r="E22" s="826">
        <f t="shared" si="9"/>
        <v>135097962</v>
      </c>
      <c r="F22" s="826">
        <v>130923832</v>
      </c>
      <c r="G22" s="1364">
        <f t="shared" si="10"/>
        <v>3.1882125173360337E-2</v>
      </c>
      <c r="H22" s="1365">
        <f t="shared" si="1"/>
        <v>135097962</v>
      </c>
      <c r="I22" s="1366">
        <v>2.84</v>
      </c>
      <c r="J22" s="1367">
        <v>385525</v>
      </c>
      <c r="K22" s="1366">
        <v>37.409999999999997</v>
      </c>
      <c r="L22" s="1367">
        <v>5077906</v>
      </c>
      <c r="M22" s="1368">
        <v>0</v>
      </c>
      <c r="N22" s="1368">
        <v>0</v>
      </c>
      <c r="O22" s="1368">
        <v>0</v>
      </c>
      <c r="P22" s="1367">
        <v>0</v>
      </c>
      <c r="Q22" s="826">
        <f t="shared" si="11"/>
        <v>5463431</v>
      </c>
      <c r="R22" s="1368"/>
      <c r="S22" s="1367"/>
      <c r="T22" s="1368"/>
      <c r="U22" s="1368"/>
      <c r="V22" s="1368"/>
      <c r="W22" s="1367"/>
      <c r="X22" s="826">
        <f t="shared" si="12"/>
        <v>0</v>
      </c>
      <c r="Y22" s="1369">
        <f t="shared" si="13"/>
        <v>40.25</v>
      </c>
      <c r="Z22" s="826">
        <f t="shared" si="13"/>
        <v>5463431</v>
      </c>
      <c r="AA22" s="826">
        <f t="shared" si="14"/>
        <v>0</v>
      </c>
      <c r="AB22" s="1370">
        <f t="shared" si="2"/>
        <v>0</v>
      </c>
      <c r="AC22" s="1371">
        <f t="shared" si="3"/>
        <v>40.44</v>
      </c>
      <c r="AD22" s="1372">
        <f t="shared" si="4"/>
        <v>40.44</v>
      </c>
      <c r="AE22" s="1373">
        <f t="shared" si="15"/>
        <v>5463431</v>
      </c>
      <c r="AF22" s="1374">
        <v>0.02</v>
      </c>
      <c r="AG22" s="1174">
        <v>5268364</v>
      </c>
      <c r="AH22" s="1174">
        <v>0</v>
      </c>
      <c r="AI22" s="1375">
        <f t="shared" si="16"/>
        <v>5268364</v>
      </c>
      <c r="AJ22" s="1373">
        <v>268108550</v>
      </c>
      <c r="AK22" s="1373">
        <f t="shared" si="19"/>
        <v>263418200</v>
      </c>
      <c r="AL22" s="1374">
        <f t="shared" si="17"/>
        <v>-1.7494220158215768E-2</v>
      </c>
      <c r="AM22" s="1373">
        <f t="shared" si="18"/>
        <v>263418200</v>
      </c>
      <c r="AN22" s="1364">
        <f t="shared" si="6"/>
        <v>0.02</v>
      </c>
      <c r="AO22" s="1364">
        <f t="shared" si="7"/>
        <v>0</v>
      </c>
      <c r="AP22" s="1373">
        <v>189603</v>
      </c>
      <c r="AQ22" s="1373">
        <f t="shared" si="8"/>
        <v>10921398</v>
      </c>
      <c r="AR22" s="1373">
        <f>ROUND(AQ22/'[2]3_Levels 1&amp;2'!C18,2)</f>
        <v>3021.13</v>
      </c>
    </row>
    <row r="23" spans="1:44" s="585" customFormat="1" ht="15" customHeight="1">
      <c r="A23" s="1267">
        <v>16</v>
      </c>
      <c r="B23" s="1347" t="s">
        <v>78</v>
      </c>
      <c r="C23" s="807">
        <v>775201006</v>
      </c>
      <c r="D23" s="807">
        <v>40589314</v>
      </c>
      <c r="E23" s="807">
        <f t="shared" si="9"/>
        <v>734611692</v>
      </c>
      <c r="F23" s="807">
        <v>695071292</v>
      </c>
      <c r="G23" s="1348">
        <f t="shared" si="10"/>
        <v>5.688682650987692E-2</v>
      </c>
      <c r="H23" s="1349">
        <f t="shared" si="1"/>
        <v>734611692</v>
      </c>
      <c r="I23" s="1350">
        <v>5.32</v>
      </c>
      <c r="J23" s="1351">
        <v>3907268</v>
      </c>
      <c r="K23" s="1350">
        <v>51.34</v>
      </c>
      <c r="L23" s="1351">
        <v>37706613</v>
      </c>
      <c r="M23" s="1352">
        <v>0</v>
      </c>
      <c r="N23" s="1352">
        <v>0</v>
      </c>
      <c r="O23" s="1352">
        <v>0</v>
      </c>
      <c r="P23" s="1351">
        <v>0</v>
      </c>
      <c r="Q23" s="807">
        <f t="shared" si="11"/>
        <v>41613881</v>
      </c>
      <c r="R23" s="1353">
        <v>0</v>
      </c>
      <c r="S23" s="1351">
        <v>0</v>
      </c>
      <c r="T23" s="1352">
        <v>3</v>
      </c>
      <c r="U23" s="1352">
        <v>5</v>
      </c>
      <c r="V23" s="1352">
        <v>2</v>
      </c>
      <c r="W23" s="1351">
        <v>1934969</v>
      </c>
      <c r="X23" s="807">
        <f t="shared" si="12"/>
        <v>1934969</v>
      </c>
      <c r="Y23" s="1354">
        <f t="shared" si="13"/>
        <v>56.660000000000004</v>
      </c>
      <c r="Z23" s="807">
        <f t="shared" si="13"/>
        <v>41613881</v>
      </c>
      <c r="AA23" s="807">
        <f t="shared" si="14"/>
        <v>1934969</v>
      </c>
      <c r="AB23" s="1355">
        <f t="shared" si="2"/>
        <v>2.63</v>
      </c>
      <c r="AC23" s="1356">
        <f t="shared" si="3"/>
        <v>56.65</v>
      </c>
      <c r="AD23" s="1357">
        <f t="shared" si="4"/>
        <v>59.28</v>
      </c>
      <c r="AE23" s="1358">
        <f t="shared" si="15"/>
        <v>43548850</v>
      </c>
      <c r="AF23" s="1359">
        <v>2.5000000000000001E-2</v>
      </c>
      <c r="AG23" s="1160">
        <v>20796734</v>
      </c>
      <c r="AH23" s="1160">
        <v>1903266</v>
      </c>
      <c r="AI23" s="1360">
        <f t="shared" si="16"/>
        <v>22700000</v>
      </c>
      <c r="AJ23" s="1358">
        <v>936718280</v>
      </c>
      <c r="AK23" s="1358">
        <f t="shared" si="19"/>
        <v>908000000</v>
      </c>
      <c r="AL23" s="1361">
        <f t="shared" si="17"/>
        <v>-3.0658396033437077E-2</v>
      </c>
      <c r="AM23" s="1362">
        <f t="shared" si="18"/>
        <v>908000000</v>
      </c>
      <c r="AN23" s="1348">
        <f t="shared" si="6"/>
        <v>2.2903892070484582E-2</v>
      </c>
      <c r="AO23" s="1348">
        <f t="shared" si="7"/>
        <v>2.0961079295154185E-3</v>
      </c>
      <c r="AP23" s="1358">
        <v>440111.5</v>
      </c>
      <c r="AQ23" s="1358">
        <f t="shared" si="8"/>
        <v>66688961.5</v>
      </c>
      <c r="AR23" s="1358">
        <f>ROUND(AQ23/'[2]3_Levels 1&amp;2'!C19,2)</f>
        <v>13688.21</v>
      </c>
    </row>
    <row r="24" spans="1:44" s="1273" customFormat="1" ht="15" customHeight="1">
      <c r="A24" s="1267">
        <v>17</v>
      </c>
      <c r="B24" s="1347" t="s">
        <v>79</v>
      </c>
      <c r="C24" s="807">
        <v>3971315020</v>
      </c>
      <c r="D24" s="807">
        <v>549582100</v>
      </c>
      <c r="E24" s="807">
        <f>C24-D24</f>
        <v>3421732920</v>
      </c>
      <c r="F24" s="807">
        <v>3318742340</v>
      </c>
      <c r="G24" s="1348">
        <f t="shared" si="10"/>
        <v>3.1033014753414089E-2</v>
      </c>
      <c r="H24" s="1349">
        <f t="shared" si="1"/>
        <v>3421732920</v>
      </c>
      <c r="I24" s="1350">
        <v>5.25</v>
      </c>
      <c r="J24" s="1351">
        <v>17816576</v>
      </c>
      <c r="K24" s="1350">
        <v>38.200000000000003</v>
      </c>
      <c r="L24" s="1351">
        <v>129633749</v>
      </c>
      <c r="M24" s="1352">
        <v>0</v>
      </c>
      <c r="N24" s="1352">
        <v>0</v>
      </c>
      <c r="O24" s="1352">
        <v>0</v>
      </c>
      <c r="P24" s="1351">
        <v>0</v>
      </c>
      <c r="Q24" s="807">
        <f>J24+L24+P24</f>
        <v>147450325</v>
      </c>
      <c r="R24" s="1352">
        <v>0</v>
      </c>
      <c r="S24" s="1351">
        <v>0</v>
      </c>
      <c r="T24" s="1352">
        <v>0</v>
      </c>
      <c r="U24" s="1352">
        <v>0</v>
      </c>
      <c r="V24" s="1352">
        <v>0</v>
      </c>
      <c r="W24" s="1351">
        <v>0</v>
      </c>
      <c r="X24" s="807">
        <f t="shared" si="12"/>
        <v>0</v>
      </c>
      <c r="Y24" s="1354">
        <f t="shared" si="13"/>
        <v>43.45</v>
      </c>
      <c r="Z24" s="807">
        <f t="shared" si="13"/>
        <v>147450325</v>
      </c>
      <c r="AA24" s="807">
        <f t="shared" si="14"/>
        <v>0</v>
      </c>
      <c r="AB24" s="1355">
        <f t="shared" si="2"/>
        <v>0</v>
      </c>
      <c r="AC24" s="1356">
        <f t="shared" si="3"/>
        <v>43.09</v>
      </c>
      <c r="AD24" s="1357">
        <f t="shared" si="4"/>
        <v>43.09</v>
      </c>
      <c r="AE24" s="1358">
        <f t="shared" si="15"/>
        <v>147450325</v>
      </c>
      <c r="AF24" s="1359">
        <v>0.02</v>
      </c>
      <c r="AG24" s="1160">
        <v>172402667</v>
      </c>
      <c r="AH24" s="1160">
        <v>0</v>
      </c>
      <c r="AI24" s="1360">
        <f t="shared" si="16"/>
        <v>172402667</v>
      </c>
      <c r="AJ24" s="1358">
        <v>8281709000</v>
      </c>
      <c r="AK24" s="1358">
        <f t="shared" si="19"/>
        <v>8620133350</v>
      </c>
      <c r="AL24" s="1361">
        <f t="shared" si="17"/>
        <v>4.0864071654775604E-2</v>
      </c>
      <c r="AM24" s="1362">
        <f t="shared" si="18"/>
        <v>8620133350</v>
      </c>
      <c r="AN24" s="1348">
        <f t="shared" si="6"/>
        <v>0.02</v>
      </c>
      <c r="AO24" s="1348">
        <f t="shared" si="7"/>
        <v>0</v>
      </c>
      <c r="AP24" s="1358">
        <v>4054230</v>
      </c>
      <c r="AQ24" s="1358">
        <f t="shared" si="8"/>
        <v>323907222</v>
      </c>
      <c r="AR24" s="1358">
        <f>ROUND(AQ24/'[2]3_Levels 1&amp;2'!C20,2)</f>
        <v>7296.03</v>
      </c>
    </row>
    <row r="25" spans="1:44" s="585" customFormat="1" ht="15" customHeight="1">
      <c r="A25" s="1267">
        <v>18</v>
      </c>
      <c r="B25" s="1347" t="s">
        <v>80</v>
      </c>
      <c r="C25" s="807">
        <v>45231193</v>
      </c>
      <c r="D25" s="807">
        <v>5547289</v>
      </c>
      <c r="E25" s="807">
        <f t="shared" si="9"/>
        <v>39683904</v>
      </c>
      <c r="F25" s="807">
        <v>38299178</v>
      </c>
      <c r="G25" s="1348">
        <f t="shared" si="10"/>
        <v>3.6155501823041739E-2</v>
      </c>
      <c r="H25" s="1349">
        <f t="shared" si="1"/>
        <v>39683904</v>
      </c>
      <c r="I25" s="1350">
        <v>8.1999999999999993</v>
      </c>
      <c r="J25" s="1351">
        <v>314735</v>
      </c>
      <c r="K25" s="1350">
        <v>8.24</v>
      </c>
      <c r="L25" s="1351">
        <v>313208</v>
      </c>
      <c r="M25" s="1352">
        <v>0</v>
      </c>
      <c r="N25" s="1352">
        <v>0</v>
      </c>
      <c r="O25" s="1352">
        <v>0</v>
      </c>
      <c r="P25" s="1351">
        <v>0</v>
      </c>
      <c r="Q25" s="807">
        <f t="shared" si="11"/>
        <v>627943</v>
      </c>
      <c r="R25" s="1352"/>
      <c r="S25" s="1351"/>
      <c r="T25" s="1352"/>
      <c r="U25" s="1352"/>
      <c r="V25" s="1352"/>
      <c r="W25" s="1351"/>
      <c r="X25" s="807">
        <f t="shared" si="12"/>
        <v>0</v>
      </c>
      <c r="Y25" s="1354">
        <f t="shared" si="13"/>
        <v>16.439999999999998</v>
      </c>
      <c r="Z25" s="807">
        <f t="shared" si="13"/>
        <v>627943</v>
      </c>
      <c r="AA25" s="807">
        <f t="shared" si="14"/>
        <v>0</v>
      </c>
      <c r="AB25" s="1355">
        <f t="shared" si="2"/>
        <v>0</v>
      </c>
      <c r="AC25" s="1356">
        <f t="shared" si="3"/>
        <v>15.82</v>
      </c>
      <c r="AD25" s="1357">
        <f t="shared" si="4"/>
        <v>15.82</v>
      </c>
      <c r="AE25" s="1358">
        <f t="shared" si="15"/>
        <v>627943</v>
      </c>
      <c r="AF25" s="1359">
        <v>0.03</v>
      </c>
      <c r="AG25" s="1160">
        <v>1959583</v>
      </c>
      <c r="AH25" s="1160">
        <v>0</v>
      </c>
      <c r="AI25" s="1360">
        <f t="shared" si="16"/>
        <v>1959583</v>
      </c>
      <c r="AJ25" s="1358">
        <v>65249067</v>
      </c>
      <c r="AK25" s="1358">
        <f t="shared" si="19"/>
        <v>65319433</v>
      </c>
      <c r="AL25" s="1359">
        <f t="shared" si="17"/>
        <v>1.0784215504568058E-3</v>
      </c>
      <c r="AM25" s="1358">
        <f t="shared" si="18"/>
        <v>65319433</v>
      </c>
      <c r="AN25" s="1348">
        <f t="shared" si="6"/>
        <v>3.0000000153093797E-2</v>
      </c>
      <c r="AO25" s="1348">
        <f t="shared" si="7"/>
        <v>0</v>
      </c>
      <c r="AP25" s="1358">
        <v>147125</v>
      </c>
      <c r="AQ25" s="1358">
        <f t="shared" si="8"/>
        <v>2734651</v>
      </c>
      <c r="AR25" s="1358">
        <f>ROUND(AQ25/'[2]3_Levels 1&amp;2'!C21,2)</f>
        <v>2688.94</v>
      </c>
    </row>
    <row r="26" spans="1:44" s="585" customFormat="1" ht="15" customHeight="1">
      <c r="A26" s="1267">
        <v>19</v>
      </c>
      <c r="B26" s="1347" t="s">
        <v>81</v>
      </c>
      <c r="C26" s="807">
        <v>171696511</v>
      </c>
      <c r="D26" s="807">
        <v>35481933</v>
      </c>
      <c r="E26" s="807">
        <f t="shared" si="9"/>
        <v>136214578</v>
      </c>
      <c r="F26" s="807">
        <v>130116200</v>
      </c>
      <c r="G26" s="1348">
        <f t="shared" si="10"/>
        <v>4.6868706586881574E-2</v>
      </c>
      <c r="H26" s="1349">
        <f t="shared" si="1"/>
        <v>136214578</v>
      </c>
      <c r="I26" s="1350">
        <v>3.34</v>
      </c>
      <c r="J26" s="1351">
        <v>438075</v>
      </c>
      <c r="K26" s="1350">
        <v>17</v>
      </c>
      <c r="L26" s="1351">
        <v>2144276</v>
      </c>
      <c r="M26" s="1352">
        <v>0</v>
      </c>
      <c r="N26" s="1352">
        <v>0</v>
      </c>
      <c r="O26" s="1352">
        <v>0</v>
      </c>
      <c r="P26" s="1351">
        <v>0</v>
      </c>
      <c r="Q26" s="807">
        <f t="shared" si="11"/>
        <v>2582351</v>
      </c>
      <c r="R26" s="1352"/>
      <c r="S26" s="1351"/>
      <c r="T26" s="1352"/>
      <c r="U26" s="1352"/>
      <c r="V26" s="1352"/>
      <c r="W26" s="1351"/>
      <c r="X26" s="807">
        <f t="shared" si="12"/>
        <v>0</v>
      </c>
      <c r="Y26" s="1354">
        <f t="shared" si="13"/>
        <v>20.34</v>
      </c>
      <c r="Z26" s="807">
        <f t="shared" si="13"/>
        <v>2582351</v>
      </c>
      <c r="AA26" s="807">
        <f t="shared" si="14"/>
        <v>0</v>
      </c>
      <c r="AB26" s="1355">
        <f t="shared" si="2"/>
        <v>0</v>
      </c>
      <c r="AC26" s="1356">
        <f t="shared" si="3"/>
        <v>18.96</v>
      </c>
      <c r="AD26" s="1357">
        <f t="shared" si="4"/>
        <v>18.96</v>
      </c>
      <c r="AE26" s="1358">
        <f t="shared" si="15"/>
        <v>2582351</v>
      </c>
      <c r="AF26" s="1359">
        <v>0.02</v>
      </c>
      <c r="AG26" s="1160">
        <v>3691445</v>
      </c>
      <c r="AH26" s="1160">
        <v>0</v>
      </c>
      <c r="AI26" s="1360">
        <f t="shared" si="16"/>
        <v>3691445</v>
      </c>
      <c r="AJ26" s="1358">
        <v>161987200</v>
      </c>
      <c r="AK26" s="1358">
        <f t="shared" si="19"/>
        <v>184572250</v>
      </c>
      <c r="AL26" s="1359">
        <f t="shared" si="17"/>
        <v>0.13942490517769304</v>
      </c>
      <c r="AM26" s="1358">
        <f t="shared" si="18"/>
        <v>184572250</v>
      </c>
      <c r="AN26" s="1348">
        <f t="shared" si="6"/>
        <v>0.02</v>
      </c>
      <c r="AO26" s="1348">
        <f t="shared" si="7"/>
        <v>0</v>
      </c>
      <c r="AP26" s="1358">
        <v>140283.5</v>
      </c>
      <c r="AQ26" s="1358">
        <f t="shared" si="8"/>
        <v>6414079.5</v>
      </c>
      <c r="AR26" s="1358">
        <f>ROUND(AQ26/'[2]3_Levels 1&amp;2'!C22,2)</f>
        <v>3255.88</v>
      </c>
    </row>
    <row r="27" spans="1:44" s="585" customFormat="1" ht="15" customHeight="1">
      <c r="A27" s="1270">
        <v>20</v>
      </c>
      <c r="B27" s="1363" t="s">
        <v>82</v>
      </c>
      <c r="C27" s="826">
        <v>299474910</v>
      </c>
      <c r="D27" s="826">
        <v>49090189</v>
      </c>
      <c r="E27" s="826">
        <f t="shared" si="9"/>
        <v>250384721</v>
      </c>
      <c r="F27" s="826">
        <v>253120070</v>
      </c>
      <c r="G27" s="1364">
        <f t="shared" si="10"/>
        <v>-1.0806527510837051E-2</v>
      </c>
      <c r="H27" s="1365">
        <f t="shared" si="1"/>
        <v>250384721</v>
      </c>
      <c r="I27" s="1366">
        <v>4.59</v>
      </c>
      <c r="J27" s="1367">
        <v>1150035</v>
      </c>
      <c r="K27" s="1366">
        <v>10.18</v>
      </c>
      <c r="L27" s="1367">
        <v>2550051</v>
      </c>
      <c r="M27" s="1368">
        <v>2</v>
      </c>
      <c r="N27" s="1368">
        <v>12.13</v>
      </c>
      <c r="O27" s="1368">
        <v>3</v>
      </c>
      <c r="P27" s="1367">
        <v>3506986</v>
      </c>
      <c r="Q27" s="826">
        <f t="shared" si="11"/>
        <v>7207072</v>
      </c>
      <c r="R27" s="1368">
        <v>0</v>
      </c>
      <c r="S27" s="1367">
        <v>0</v>
      </c>
      <c r="T27" s="1368">
        <v>6.05</v>
      </c>
      <c r="U27" s="1368">
        <v>6.05</v>
      </c>
      <c r="V27" s="1368">
        <v>1</v>
      </c>
      <c r="W27" s="1367">
        <v>574684</v>
      </c>
      <c r="X27" s="826">
        <f t="shared" si="12"/>
        <v>574684</v>
      </c>
      <c r="Y27" s="1369">
        <f t="shared" si="13"/>
        <v>14.77</v>
      </c>
      <c r="Z27" s="826">
        <f t="shared" si="13"/>
        <v>3700086</v>
      </c>
      <c r="AA27" s="826">
        <f t="shared" si="14"/>
        <v>4081670</v>
      </c>
      <c r="AB27" s="1370">
        <f t="shared" si="2"/>
        <v>2.2999999999999998</v>
      </c>
      <c r="AC27" s="1371">
        <f t="shared" si="3"/>
        <v>28.78</v>
      </c>
      <c r="AD27" s="1372">
        <f t="shared" si="4"/>
        <v>31.08</v>
      </c>
      <c r="AE27" s="1373">
        <f t="shared" si="15"/>
        <v>7781756</v>
      </c>
      <c r="AF27" s="1374">
        <v>0.02</v>
      </c>
      <c r="AG27" s="1174">
        <v>7560523</v>
      </c>
      <c r="AH27" s="1174">
        <v>0</v>
      </c>
      <c r="AI27" s="1375">
        <f t="shared" si="16"/>
        <v>7560523</v>
      </c>
      <c r="AJ27" s="1373">
        <v>367213150</v>
      </c>
      <c r="AK27" s="1373">
        <f t="shared" si="19"/>
        <v>378026150</v>
      </c>
      <c r="AL27" s="1374">
        <f t="shared" si="17"/>
        <v>2.9446113245127522E-2</v>
      </c>
      <c r="AM27" s="1373">
        <f t="shared" si="18"/>
        <v>378026150</v>
      </c>
      <c r="AN27" s="1364">
        <f t="shared" si="6"/>
        <v>0.02</v>
      </c>
      <c r="AO27" s="1364">
        <f t="shared" si="7"/>
        <v>0</v>
      </c>
      <c r="AP27" s="1373">
        <v>271600</v>
      </c>
      <c r="AQ27" s="1373">
        <f t="shared" si="8"/>
        <v>15613879</v>
      </c>
      <c r="AR27" s="1373">
        <f>ROUND(AQ27/'[2]3_Levels 1&amp;2'!C23,2)</f>
        <v>2662.67</v>
      </c>
    </row>
    <row r="28" spans="1:44" s="585" customFormat="1" ht="15" customHeight="1">
      <c r="A28" s="1267">
        <v>21</v>
      </c>
      <c r="B28" s="1347" t="s">
        <v>83</v>
      </c>
      <c r="C28" s="807">
        <v>118770768</v>
      </c>
      <c r="D28" s="807">
        <v>28581812</v>
      </c>
      <c r="E28" s="807">
        <f t="shared" si="9"/>
        <v>90188956</v>
      </c>
      <c r="F28" s="807">
        <v>82843361</v>
      </c>
      <c r="G28" s="1348">
        <f t="shared" si="10"/>
        <v>8.8668481231706661E-2</v>
      </c>
      <c r="H28" s="1349">
        <f t="shared" si="1"/>
        <v>90188956</v>
      </c>
      <c r="I28" s="1350">
        <v>4.5999999999999996</v>
      </c>
      <c r="J28" s="1351">
        <v>415367</v>
      </c>
      <c r="K28" s="1350">
        <v>20.16</v>
      </c>
      <c r="L28" s="1351">
        <v>1819693</v>
      </c>
      <c r="M28" s="1352">
        <v>20.16</v>
      </c>
      <c r="N28" s="1352">
        <v>20.16</v>
      </c>
      <c r="O28" s="1352">
        <v>0</v>
      </c>
      <c r="P28" s="1351">
        <v>0</v>
      </c>
      <c r="Q28" s="807">
        <f t="shared" si="11"/>
        <v>2235060</v>
      </c>
      <c r="R28" s="1353">
        <v>0</v>
      </c>
      <c r="S28" s="1351">
        <v>0</v>
      </c>
      <c r="T28" s="1352">
        <v>0</v>
      </c>
      <c r="U28" s="1352">
        <v>0</v>
      </c>
      <c r="V28" s="1352">
        <v>0</v>
      </c>
      <c r="W28" s="1351">
        <v>0</v>
      </c>
      <c r="X28" s="807">
        <f t="shared" si="12"/>
        <v>0</v>
      </c>
      <c r="Y28" s="1354">
        <f t="shared" si="13"/>
        <v>24.759999999999998</v>
      </c>
      <c r="Z28" s="807">
        <f t="shared" si="13"/>
        <v>2235060</v>
      </c>
      <c r="AA28" s="807">
        <f t="shared" si="14"/>
        <v>0</v>
      </c>
      <c r="AB28" s="1355">
        <f t="shared" si="2"/>
        <v>0</v>
      </c>
      <c r="AC28" s="1356">
        <f t="shared" si="3"/>
        <v>24.78</v>
      </c>
      <c r="AD28" s="1357">
        <f t="shared" si="4"/>
        <v>24.78</v>
      </c>
      <c r="AE28" s="1358">
        <f t="shared" si="15"/>
        <v>2235060</v>
      </c>
      <c r="AF28" s="1359">
        <v>0.02</v>
      </c>
      <c r="AG28" s="1160">
        <v>5042691</v>
      </c>
      <c r="AH28" s="1160">
        <v>0</v>
      </c>
      <c r="AI28" s="1360">
        <f t="shared" si="16"/>
        <v>5042691</v>
      </c>
      <c r="AJ28" s="1358">
        <v>256358800</v>
      </c>
      <c r="AK28" s="1358">
        <f t="shared" si="19"/>
        <v>252134550</v>
      </c>
      <c r="AL28" s="1361">
        <f t="shared" si="17"/>
        <v>-1.6477881781315873E-2</v>
      </c>
      <c r="AM28" s="1362">
        <f t="shared" si="18"/>
        <v>252134550</v>
      </c>
      <c r="AN28" s="1348">
        <f t="shared" si="6"/>
        <v>0.02</v>
      </c>
      <c r="AO28" s="1348">
        <f t="shared" si="7"/>
        <v>0</v>
      </c>
      <c r="AP28" s="1358">
        <v>77786</v>
      </c>
      <c r="AQ28" s="1358">
        <f t="shared" si="8"/>
        <v>7355537</v>
      </c>
      <c r="AR28" s="1358">
        <f>ROUND(AQ28/'[2]3_Levels 1&amp;2'!C24,2)</f>
        <v>2532.9</v>
      </c>
    </row>
    <row r="29" spans="1:44" s="585" customFormat="1" ht="15" customHeight="1">
      <c r="A29" s="1267">
        <v>22</v>
      </c>
      <c r="B29" s="1347" t="s">
        <v>84</v>
      </c>
      <c r="C29" s="807">
        <v>79568632</v>
      </c>
      <c r="D29" s="807">
        <v>30668653</v>
      </c>
      <c r="E29" s="807">
        <f t="shared" si="9"/>
        <v>48899979</v>
      </c>
      <c r="F29" s="807">
        <v>45408525</v>
      </c>
      <c r="G29" s="1348">
        <f t="shared" si="10"/>
        <v>7.688983511356072E-2</v>
      </c>
      <c r="H29" s="1349">
        <f t="shared" si="1"/>
        <v>48899979</v>
      </c>
      <c r="I29" s="1350">
        <v>5.62</v>
      </c>
      <c r="J29" s="1351">
        <v>271223</v>
      </c>
      <c r="K29" s="1350">
        <v>23.03</v>
      </c>
      <c r="L29" s="1351">
        <v>1601097</v>
      </c>
      <c r="M29" s="1352">
        <v>2</v>
      </c>
      <c r="N29" s="1352">
        <v>16.18</v>
      </c>
      <c r="O29" s="1352">
        <v>8</v>
      </c>
      <c r="P29" s="1351">
        <v>0</v>
      </c>
      <c r="Q29" s="807">
        <f t="shared" si="11"/>
        <v>1872320</v>
      </c>
      <c r="R29" s="1352">
        <v>81</v>
      </c>
      <c r="S29" s="1351">
        <v>1485907</v>
      </c>
      <c r="T29" s="1352">
        <v>18</v>
      </c>
      <c r="U29" s="1352">
        <v>35</v>
      </c>
      <c r="V29" s="1352">
        <v>3</v>
      </c>
      <c r="W29" s="1351">
        <v>0</v>
      </c>
      <c r="X29" s="807">
        <f t="shared" si="12"/>
        <v>1485907</v>
      </c>
      <c r="Y29" s="1354">
        <f t="shared" si="13"/>
        <v>109.65</v>
      </c>
      <c r="Z29" s="807">
        <f t="shared" si="13"/>
        <v>3358227</v>
      </c>
      <c r="AA29" s="807">
        <f t="shared" si="14"/>
        <v>0</v>
      </c>
      <c r="AB29" s="1355">
        <f t="shared" si="2"/>
        <v>30.39</v>
      </c>
      <c r="AC29" s="1356">
        <f t="shared" si="3"/>
        <v>38.29</v>
      </c>
      <c r="AD29" s="1357">
        <f t="shared" si="4"/>
        <v>68.680000000000007</v>
      </c>
      <c r="AE29" s="1358">
        <f t="shared" si="15"/>
        <v>3358227</v>
      </c>
      <c r="AF29" s="1359">
        <v>0.02</v>
      </c>
      <c r="AG29" s="1160">
        <v>2356744</v>
      </c>
      <c r="AH29" s="1160">
        <v>0</v>
      </c>
      <c r="AI29" s="1360">
        <f t="shared" si="16"/>
        <v>2356744</v>
      </c>
      <c r="AJ29" s="1358">
        <v>101140850</v>
      </c>
      <c r="AK29" s="1358">
        <f t="shared" si="19"/>
        <v>117837200</v>
      </c>
      <c r="AL29" s="1361">
        <f t="shared" si="17"/>
        <v>0.16508018273526473</v>
      </c>
      <c r="AM29" s="1362">
        <f t="shared" si="18"/>
        <v>116311977.49999999</v>
      </c>
      <c r="AN29" s="1348">
        <f t="shared" si="6"/>
        <v>0.02</v>
      </c>
      <c r="AO29" s="1348">
        <f t="shared" si="7"/>
        <v>0</v>
      </c>
      <c r="AP29" s="1358">
        <v>401468</v>
      </c>
      <c r="AQ29" s="1358">
        <f t="shared" si="8"/>
        <v>6116439</v>
      </c>
      <c r="AR29" s="1358">
        <f>ROUND(AQ29/'[2]3_Levels 1&amp;2'!C25,2)</f>
        <v>1992.97</v>
      </c>
    </row>
    <row r="30" spans="1:44" s="585" customFormat="1" ht="15" customHeight="1">
      <c r="A30" s="1267">
        <v>23</v>
      </c>
      <c r="B30" s="1347" t="s">
        <v>85</v>
      </c>
      <c r="C30" s="807">
        <v>727731083</v>
      </c>
      <c r="D30" s="807">
        <v>111194245</v>
      </c>
      <c r="E30" s="807">
        <f t="shared" si="9"/>
        <v>616536838</v>
      </c>
      <c r="F30" s="807">
        <v>573968273</v>
      </c>
      <c r="G30" s="1348">
        <f t="shared" si="10"/>
        <v>7.416536244678458E-2</v>
      </c>
      <c r="H30" s="1349">
        <f t="shared" si="1"/>
        <v>616536838</v>
      </c>
      <c r="I30" s="1350">
        <v>4.47</v>
      </c>
      <c r="J30" s="1351">
        <v>2767821</v>
      </c>
      <c r="K30" s="1350">
        <v>6.15</v>
      </c>
      <c r="L30" s="1351">
        <v>3809097</v>
      </c>
      <c r="M30" s="1352">
        <v>0</v>
      </c>
      <c r="N30" s="1352">
        <v>0</v>
      </c>
      <c r="O30" s="1352">
        <v>0</v>
      </c>
      <c r="P30" s="1351">
        <v>0</v>
      </c>
      <c r="Q30" s="807">
        <f t="shared" si="11"/>
        <v>6576918</v>
      </c>
      <c r="R30" s="1352">
        <v>21.9</v>
      </c>
      <c r="S30" s="1351">
        <v>13562470</v>
      </c>
      <c r="T30" s="1352">
        <v>0</v>
      </c>
      <c r="U30" s="1352">
        <v>0</v>
      </c>
      <c r="V30" s="1352">
        <v>0</v>
      </c>
      <c r="W30" s="1351">
        <v>0</v>
      </c>
      <c r="X30" s="807">
        <f t="shared" si="12"/>
        <v>13562470</v>
      </c>
      <c r="Y30" s="1354">
        <f t="shared" si="13"/>
        <v>32.519999999999996</v>
      </c>
      <c r="Z30" s="807">
        <f t="shared" si="13"/>
        <v>20139388</v>
      </c>
      <c r="AA30" s="807">
        <f t="shared" si="14"/>
        <v>0</v>
      </c>
      <c r="AB30" s="1355">
        <f t="shared" si="2"/>
        <v>22</v>
      </c>
      <c r="AC30" s="1356">
        <f t="shared" si="3"/>
        <v>10.67</v>
      </c>
      <c r="AD30" s="1357">
        <f t="shared" si="4"/>
        <v>32.67</v>
      </c>
      <c r="AE30" s="1358">
        <f t="shared" si="15"/>
        <v>20139388</v>
      </c>
      <c r="AF30" s="1359">
        <v>0.02</v>
      </c>
      <c r="AG30" s="1160">
        <v>30485529</v>
      </c>
      <c r="AH30" s="1160">
        <v>0</v>
      </c>
      <c r="AI30" s="1360">
        <f t="shared" si="16"/>
        <v>30485529</v>
      </c>
      <c r="AJ30" s="1358">
        <v>1454171500</v>
      </c>
      <c r="AK30" s="1358">
        <f t="shared" si="19"/>
        <v>1524276450</v>
      </c>
      <c r="AL30" s="1359">
        <f t="shared" si="17"/>
        <v>4.8209547498352157E-2</v>
      </c>
      <c r="AM30" s="1358">
        <f t="shared" si="18"/>
        <v>1524276450</v>
      </c>
      <c r="AN30" s="1348">
        <f t="shared" si="6"/>
        <v>0.02</v>
      </c>
      <c r="AO30" s="1348">
        <f t="shared" si="7"/>
        <v>0</v>
      </c>
      <c r="AP30" s="1358">
        <v>514799.5</v>
      </c>
      <c r="AQ30" s="1358">
        <f t="shared" si="8"/>
        <v>51139716.5</v>
      </c>
      <c r="AR30" s="1358">
        <f>ROUND(AQ30/'[2]3_Levels 1&amp;2'!C26,2)</f>
        <v>3862.52</v>
      </c>
    </row>
    <row r="31" spans="1:44" s="585" customFormat="1" ht="15" customHeight="1">
      <c r="A31" s="1267">
        <v>24</v>
      </c>
      <c r="B31" s="1347" t="s">
        <v>86</v>
      </c>
      <c r="C31" s="807">
        <v>626208606</v>
      </c>
      <c r="D31" s="807">
        <v>46723941</v>
      </c>
      <c r="E31" s="807">
        <f t="shared" si="9"/>
        <v>579484665</v>
      </c>
      <c r="F31" s="807">
        <v>518425415</v>
      </c>
      <c r="G31" s="1348">
        <f t="shared" si="10"/>
        <v>0.11777827288810677</v>
      </c>
      <c r="H31" s="1349">
        <f t="shared" si="1"/>
        <v>570267956.5</v>
      </c>
      <c r="I31" s="1350">
        <v>3.49</v>
      </c>
      <c r="J31" s="1351">
        <v>1973553</v>
      </c>
      <c r="K31" s="1350">
        <v>54.34</v>
      </c>
      <c r="L31" s="1351">
        <v>27531396</v>
      </c>
      <c r="M31" s="1352">
        <v>0</v>
      </c>
      <c r="N31" s="1352">
        <v>0</v>
      </c>
      <c r="O31" s="1352">
        <v>0</v>
      </c>
      <c r="P31" s="1351">
        <v>0</v>
      </c>
      <c r="Q31" s="807">
        <f t="shared" si="11"/>
        <v>29504949</v>
      </c>
      <c r="R31" s="1352">
        <v>0</v>
      </c>
      <c r="S31" s="1351">
        <v>3321500</v>
      </c>
      <c r="T31" s="1352">
        <v>0</v>
      </c>
      <c r="U31" s="1352">
        <v>0</v>
      </c>
      <c r="V31" s="1352">
        <v>0</v>
      </c>
      <c r="W31" s="1351">
        <v>0</v>
      </c>
      <c r="X31" s="807">
        <f t="shared" si="12"/>
        <v>3321500</v>
      </c>
      <c r="Y31" s="1354">
        <f t="shared" si="13"/>
        <v>57.830000000000005</v>
      </c>
      <c r="Z31" s="807">
        <f t="shared" si="13"/>
        <v>32826449</v>
      </c>
      <c r="AA31" s="807">
        <f t="shared" si="14"/>
        <v>0</v>
      </c>
      <c r="AB31" s="1355">
        <f t="shared" si="2"/>
        <v>5.73</v>
      </c>
      <c r="AC31" s="1356">
        <f t="shared" si="3"/>
        <v>50.92</v>
      </c>
      <c r="AD31" s="1357">
        <f t="shared" si="4"/>
        <v>56.65</v>
      </c>
      <c r="AE31" s="1358">
        <f t="shared" si="15"/>
        <v>32826449</v>
      </c>
      <c r="AF31" s="1359">
        <v>0.02</v>
      </c>
      <c r="AG31" s="1160">
        <v>24475371</v>
      </c>
      <c r="AH31" s="1160">
        <v>0</v>
      </c>
      <c r="AI31" s="1360">
        <f t="shared" si="16"/>
        <v>24475371</v>
      </c>
      <c r="AJ31" s="1358">
        <v>1065219800</v>
      </c>
      <c r="AK31" s="1358">
        <f t="shared" si="19"/>
        <v>1223768550</v>
      </c>
      <c r="AL31" s="1359">
        <f t="shared" si="17"/>
        <v>0.14884134710977021</v>
      </c>
      <c r="AM31" s="1358">
        <f t="shared" si="18"/>
        <v>1223768550</v>
      </c>
      <c r="AN31" s="1348">
        <f t="shared" si="6"/>
        <v>0.02</v>
      </c>
      <c r="AO31" s="1348">
        <f t="shared" si="7"/>
        <v>0</v>
      </c>
      <c r="AP31" s="1358">
        <v>157445</v>
      </c>
      <c r="AQ31" s="1358">
        <f t="shared" si="8"/>
        <v>57459265</v>
      </c>
      <c r="AR31" s="1358">
        <f>ROUND(AQ31/'[2]3_Levels 1&amp;2'!C27,2)</f>
        <v>12101.78</v>
      </c>
    </row>
    <row r="32" spans="1:44" s="585" customFormat="1" ht="15" customHeight="1">
      <c r="A32" s="1270">
        <v>25</v>
      </c>
      <c r="B32" s="1363" t="s">
        <v>87</v>
      </c>
      <c r="C32" s="826">
        <v>264739540</v>
      </c>
      <c r="D32" s="826">
        <v>19810380</v>
      </c>
      <c r="E32" s="826">
        <f t="shared" si="9"/>
        <v>244929160</v>
      </c>
      <c r="F32" s="826">
        <v>251703080</v>
      </c>
      <c r="G32" s="1364">
        <f t="shared" si="10"/>
        <v>-2.6912344497333922E-2</v>
      </c>
      <c r="H32" s="1365">
        <f t="shared" si="1"/>
        <v>244929160</v>
      </c>
      <c r="I32" s="1366">
        <v>4.6500000000000004</v>
      </c>
      <c r="J32" s="1367">
        <v>1138087</v>
      </c>
      <c r="K32" s="1366">
        <v>20.16</v>
      </c>
      <c r="L32" s="1367">
        <v>4902293</v>
      </c>
      <c r="M32" s="1368">
        <v>0</v>
      </c>
      <c r="N32" s="1368">
        <v>0</v>
      </c>
      <c r="O32" s="1368">
        <v>0</v>
      </c>
      <c r="P32" s="1367">
        <v>0</v>
      </c>
      <c r="Q32" s="826">
        <f t="shared" si="11"/>
        <v>6040380</v>
      </c>
      <c r="R32" s="1368">
        <v>7</v>
      </c>
      <c r="S32" s="1367">
        <v>0</v>
      </c>
      <c r="T32" s="1368">
        <v>0</v>
      </c>
      <c r="U32" s="1368">
        <v>0</v>
      </c>
      <c r="V32" s="1368">
        <v>0</v>
      </c>
      <c r="W32" s="1367">
        <v>0</v>
      </c>
      <c r="X32" s="826">
        <f t="shared" si="12"/>
        <v>0</v>
      </c>
      <c r="Y32" s="1369">
        <f t="shared" si="13"/>
        <v>31.810000000000002</v>
      </c>
      <c r="Z32" s="826">
        <f t="shared" si="13"/>
        <v>6040380</v>
      </c>
      <c r="AA32" s="826">
        <f t="shared" si="14"/>
        <v>0</v>
      </c>
      <c r="AB32" s="1370">
        <f t="shared" si="2"/>
        <v>0</v>
      </c>
      <c r="AC32" s="1371">
        <f t="shared" si="3"/>
        <v>24.66</v>
      </c>
      <c r="AD32" s="1372">
        <f t="shared" si="4"/>
        <v>24.66</v>
      </c>
      <c r="AE32" s="1373">
        <f t="shared" si="15"/>
        <v>6040380</v>
      </c>
      <c r="AF32" s="1374">
        <v>0.03</v>
      </c>
      <c r="AG32" s="1174">
        <v>6195514</v>
      </c>
      <c r="AH32" s="1174">
        <v>0</v>
      </c>
      <c r="AI32" s="1375">
        <f t="shared" si="16"/>
        <v>6195514</v>
      </c>
      <c r="AJ32" s="1373">
        <v>171366200</v>
      </c>
      <c r="AK32" s="1373">
        <f t="shared" si="19"/>
        <v>206517133</v>
      </c>
      <c r="AL32" s="1374">
        <f t="shared" si="17"/>
        <v>0.20512173929281269</v>
      </c>
      <c r="AM32" s="1373">
        <f t="shared" si="18"/>
        <v>197071129.99999997</v>
      </c>
      <c r="AN32" s="1364">
        <f t="shared" si="6"/>
        <v>3.0000000048422133E-2</v>
      </c>
      <c r="AO32" s="1364">
        <f t="shared" si="7"/>
        <v>0</v>
      </c>
      <c r="AP32" s="1373">
        <v>92376</v>
      </c>
      <c r="AQ32" s="1373">
        <f t="shared" si="8"/>
        <v>12328270</v>
      </c>
      <c r="AR32" s="1373">
        <f>ROUND(AQ32/'[2]3_Levels 1&amp;2'!C28,2)</f>
        <v>5668.17</v>
      </c>
    </row>
    <row r="33" spans="1:44" s="1273" customFormat="1" ht="15" customHeight="1">
      <c r="A33" s="1267">
        <v>26</v>
      </c>
      <c r="B33" s="1347" t="s">
        <v>88</v>
      </c>
      <c r="C33" s="807">
        <v>4210627935</v>
      </c>
      <c r="D33" s="807">
        <v>742507280</v>
      </c>
      <c r="E33" s="807">
        <f t="shared" si="9"/>
        <v>3468120655</v>
      </c>
      <c r="F33" s="807">
        <v>3389466488</v>
      </c>
      <c r="G33" s="1348">
        <f t="shared" si="10"/>
        <v>2.3205471208659432E-2</v>
      </c>
      <c r="H33" s="1349">
        <f t="shared" si="1"/>
        <v>3468120655</v>
      </c>
      <c r="I33" s="1350">
        <v>2.91</v>
      </c>
      <c r="J33" s="1351">
        <v>10055705</v>
      </c>
      <c r="K33" s="1350">
        <v>20</v>
      </c>
      <c r="L33" s="1351">
        <v>61767055</v>
      </c>
      <c r="M33" s="1352">
        <v>0</v>
      </c>
      <c r="N33" s="1352">
        <v>0</v>
      </c>
      <c r="O33" s="1352">
        <v>0</v>
      </c>
      <c r="P33" s="1351">
        <v>0</v>
      </c>
      <c r="Q33" s="807">
        <f t="shared" si="11"/>
        <v>71822760</v>
      </c>
      <c r="R33" s="1353">
        <v>0</v>
      </c>
      <c r="S33" s="1351">
        <v>7343684</v>
      </c>
      <c r="T33" s="1352">
        <v>0</v>
      </c>
      <c r="U33" s="1352">
        <v>0</v>
      </c>
      <c r="V33" s="1352">
        <v>0</v>
      </c>
      <c r="W33" s="1351">
        <v>0</v>
      </c>
      <c r="X33" s="807">
        <f t="shared" si="12"/>
        <v>7343684</v>
      </c>
      <c r="Y33" s="1354">
        <f t="shared" si="13"/>
        <v>22.91</v>
      </c>
      <c r="Z33" s="807">
        <f t="shared" si="13"/>
        <v>79166444</v>
      </c>
      <c r="AA33" s="807">
        <f t="shared" si="14"/>
        <v>0</v>
      </c>
      <c r="AB33" s="1355">
        <f t="shared" si="2"/>
        <v>2.12</v>
      </c>
      <c r="AC33" s="1356">
        <f t="shared" si="3"/>
        <v>20.71</v>
      </c>
      <c r="AD33" s="1357">
        <f t="shared" si="4"/>
        <v>22.83</v>
      </c>
      <c r="AE33" s="1358">
        <f t="shared" si="15"/>
        <v>79166444</v>
      </c>
      <c r="AF33" s="1359">
        <v>0.02</v>
      </c>
      <c r="AG33" s="1160">
        <v>173641156</v>
      </c>
      <c r="AH33" s="1160">
        <v>13923775</v>
      </c>
      <c r="AI33" s="1360">
        <f t="shared" si="16"/>
        <v>187564931</v>
      </c>
      <c r="AJ33" s="1358">
        <v>9003291750</v>
      </c>
      <c r="AK33" s="1358">
        <f t="shared" si="19"/>
        <v>9378246550</v>
      </c>
      <c r="AL33" s="1361">
        <f t="shared" si="17"/>
        <v>4.1646412269157003E-2</v>
      </c>
      <c r="AM33" s="1362">
        <f t="shared" si="18"/>
        <v>9378246550</v>
      </c>
      <c r="AN33" s="1348">
        <f t="shared" si="6"/>
        <v>1.8515311478988574E-2</v>
      </c>
      <c r="AO33" s="1348">
        <f t="shared" si="7"/>
        <v>1.484688521011425E-3</v>
      </c>
      <c r="AP33" s="1358">
        <v>2416684</v>
      </c>
      <c r="AQ33" s="1358">
        <f t="shared" si="8"/>
        <v>269148059</v>
      </c>
      <c r="AR33" s="1358">
        <f>ROUND(AQ33/'[2]3_Levels 1&amp;2'!C29,2)</f>
        <v>5649.03</v>
      </c>
    </row>
    <row r="34" spans="1:44" s="585" customFormat="1" ht="15" customHeight="1">
      <c r="A34" s="1267">
        <v>27</v>
      </c>
      <c r="B34" s="1347" t="s">
        <v>89</v>
      </c>
      <c r="C34" s="807">
        <v>260821119</v>
      </c>
      <c r="D34" s="807">
        <v>47817534</v>
      </c>
      <c r="E34" s="807">
        <f t="shared" si="9"/>
        <v>213003585</v>
      </c>
      <c r="F34" s="807">
        <v>203232303</v>
      </c>
      <c r="G34" s="1348">
        <f t="shared" si="10"/>
        <v>4.807937446833932E-2</v>
      </c>
      <c r="H34" s="1349">
        <f t="shared" si="1"/>
        <v>213003585</v>
      </c>
      <c r="I34" s="1350">
        <v>6.48</v>
      </c>
      <c r="J34" s="1351">
        <v>1322431</v>
      </c>
      <c r="K34" s="1350">
        <v>10.77</v>
      </c>
      <c r="L34" s="1351">
        <v>2197926</v>
      </c>
      <c r="M34" s="1352">
        <v>3.95</v>
      </c>
      <c r="N34" s="1352">
        <v>17.3</v>
      </c>
      <c r="O34" s="1352">
        <v>7</v>
      </c>
      <c r="P34" s="1351">
        <v>2238925</v>
      </c>
      <c r="Q34" s="807">
        <f t="shared" si="11"/>
        <v>5759282</v>
      </c>
      <c r="R34" s="1352">
        <v>0</v>
      </c>
      <c r="S34" s="1351">
        <v>0</v>
      </c>
      <c r="T34" s="1352">
        <v>1</v>
      </c>
      <c r="U34" s="1352">
        <v>14.5</v>
      </c>
      <c r="V34" s="1352">
        <v>7</v>
      </c>
      <c r="W34" s="1351">
        <v>1981131</v>
      </c>
      <c r="X34" s="807">
        <f t="shared" si="12"/>
        <v>1981131</v>
      </c>
      <c r="Y34" s="1354">
        <f t="shared" si="13"/>
        <v>17.25</v>
      </c>
      <c r="Z34" s="807">
        <f t="shared" si="13"/>
        <v>3520357</v>
      </c>
      <c r="AA34" s="807">
        <f t="shared" si="14"/>
        <v>4220056</v>
      </c>
      <c r="AB34" s="1355">
        <f t="shared" si="2"/>
        <v>9.3000000000000007</v>
      </c>
      <c r="AC34" s="1356">
        <f t="shared" si="3"/>
        <v>27.04</v>
      </c>
      <c r="AD34" s="1357">
        <f t="shared" si="4"/>
        <v>36.340000000000003</v>
      </c>
      <c r="AE34" s="1358">
        <f t="shared" si="15"/>
        <v>7740413</v>
      </c>
      <c r="AF34" s="1359">
        <v>2.5000000000000001E-2</v>
      </c>
      <c r="AG34" s="1160">
        <v>9490905</v>
      </c>
      <c r="AH34" s="1160">
        <v>1368291</v>
      </c>
      <c r="AI34" s="1360">
        <f t="shared" si="16"/>
        <v>10859196</v>
      </c>
      <c r="AJ34" s="1358">
        <v>415111120</v>
      </c>
      <c r="AK34" s="1358">
        <f t="shared" si="19"/>
        <v>434367840</v>
      </c>
      <c r="AL34" s="1361">
        <f t="shared" si="17"/>
        <v>4.6389313781813407E-2</v>
      </c>
      <c r="AM34" s="1362">
        <f t="shared" si="18"/>
        <v>434367840</v>
      </c>
      <c r="AN34" s="1348">
        <f t="shared" si="6"/>
        <v>2.1849925629853259E-2</v>
      </c>
      <c r="AO34" s="1348">
        <f t="shared" si="7"/>
        <v>3.1500743701467402E-3</v>
      </c>
      <c r="AP34" s="1358">
        <v>321338</v>
      </c>
      <c r="AQ34" s="1358">
        <f t="shared" si="8"/>
        <v>18920947</v>
      </c>
      <c r="AR34" s="1358">
        <f>ROUND(AQ34/'[2]3_Levels 1&amp;2'!C30,2)</f>
        <v>3390.24</v>
      </c>
    </row>
    <row r="35" spans="1:44" s="585" customFormat="1" ht="15" customHeight="1">
      <c r="A35" s="1267">
        <v>28</v>
      </c>
      <c r="B35" s="1347" t="s">
        <v>90</v>
      </c>
      <c r="C35" s="807">
        <v>2321605339</v>
      </c>
      <c r="D35" s="807">
        <v>363430493</v>
      </c>
      <c r="E35" s="807">
        <f t="shared" si="9"/>
        <v>1958174846</v>
      </c>
      <c r="F35" s="807">
        <v>1872986907</v>
      </c>
      <c r="G35" s="1348">
        <f t="shared" si="10"/>
        <v>4.5482399626833057E-2</v>
      </c>
      <c r="H35" s="1349">
        <f t="shared" si="1"/>
        <v>1958174846</v>
      </c>
      <c r="I35" s="1350">
        <v>4.59</v>
      </c>
      <c r="J35" s="1351">
        <v>8669849</v>
      </c>
      <c r="K35" s="1350">
        <v>28.97</v>
      </c>
      <c r="L35" s="1351">
        <v>54813255</v>
      </c>
      <c r="M35" s="1352">
        <v>0</v>
      </c>
      <c r="N35" s="1352">
        <v>0</v>
      </c>
      <c r="O35" s="1352">
        <v>0</v>
      </c>
      <c r="P35" s="1351">
        <v>0</v>
      </c>
      <c r="Q35" s="807">
        <f t="shared" si="11"/>
        <v>63483104</v>
      </c>
      <c r="R35" s="1352">
        <v>0</v>
      </c>
      <c r="S35" s="1351">
        <v>49</v>
      </c>
      <c r="T35" s="1352">
        <v>0</v>
      </c>
      <c r="U35" s="1352">
        <v>0</v>
      </c>
      <c r="V35" s="1352">
        <v>0</v>
      </c>
      <c r="W35" s="1351">
        <v>0</v>
      </c>
      <c r="X35" s="807">
        <f t="shared" si="12"/>
        <v>49</v>
      </c>
      <c r="Y35" s="1354">
        <f t="shared" si="13"/>
        <v>33.56</v>
      </c>
      <c r="Z35" s="807">
        <f t="shared" si="13"/>
        <v>63483153</v>
      </c>
      <c r="AA35" s="807">
        <f t="shared" si="14"/>
        <v>0</v>
      </c>
      <c r="AB35" s="1355">
        <f t="shared" si="2"/>
        <v>0</v>
      </c>
      <c r="AC35" s="1356">
        <f t="shared" si="3"/>
        <v>32.42</v>
      </c>
      <c r="AD35" s="1357">
        <f t="shared" si="4"/>
        <v>32.42</v>
      </c>
      <c r="AE35" s="1358">
        <f t="shared" si="15"/>
        <v>63483153</v>
      </c>
      <c r="AF35" s="1359">
        <v>0.02</v>
      </c>
      <c r="AG35" s="1160">
        <v>113161574</v>
      </c>
      <c r="AH35" s="1160">
        <v>7478863</v>
      </c>
      <c r="AI35" s="1360">
        <f t="shared" si="16"/>
        <v>120640437</v>
      </c>
      <c r="AJ35" s="1358">
        <v>5930859950</v>
      </c>
      <c r="AK35" s="1358">
        <f t="shared" si="19"/>
        <v>6032021850</v>
      </c>
      <c r="AL35" s="1359">
        <f t="shared" si="17"/>
        <v>1.705686879353811E-2</v>
      </c>
      <c r="AM35" s="1358">
        <f t="shared" si="18"/>
        <v>6032021850</v>
      </c>
      <c r="AN35" s="1348">
        <f t="shared" si="6"/>
        <v>1.8760139935501064E-2</v>
      </c>
      <c r="AO35" s="1348">
        <f t="shared" si="7"/>
        <v>1.2398600644989374E-3</v>
      </c>
      <c r="AP35" s="1358">
        <v>2390587</v>
      </c>
      <c r="AQ35" s="1358">
        <f t="shared" si="8"/>
        <v>186514177</v>
      </c>
      <c r="AR35" s="1358">
        <f>ROUND(AQ35/'[2]3_Levels 1&amp;2'!C31,2)</f>
        <v>5995.89</v>
      </c>
    </row>
    <row r="36" spans="1:44" s="585" customFormat="1" ht="15" customHeight="1">
      <c r="A36" s="1267">
        <v>29</v>
      </c>
      <c r="B36" s="1347" t="s">
        <v>91</v>
      </c>
      <c r="C36" s="807">
        <v>1159383916</v>
      </c>
      <c r="D36" s="807">
        <v>168839633</v>
      </c>
      <c r="E36" s="807">
        <f t="shared" si="9"/>
        <v>990544283</v>
      </c>
      <c r="F36" s="807">
        <v>896172168</v>
      </c>
      <c r="G36" s="1348">
        <f t="shared" si="10"/>
        <v>0.10530578651043311</v>
      </c>
      <c r="H36" s="1349">
        <f t="shared" si="1"/>
        <v>985789384.80000007</v>
      </c>
      <c r="I36" s="1350">
        <v>3.63</v>
      </c>
      <c r="J36" s="1351">
        <v>3510535</v>
      </c>
      <c r="K36" s="1350">
        <v>24.47</v>
      </c>
      <c r="L36" s="1351">
        <v>23664792</v>
      </c>
      <c r="M36" s="1352">
        <v>0</v>
      </c>
      <c r="N36" s="1352">
        <v>0</v>
      </c>
      <c r="O36" s="1352">
        <v>0</v>
      </c>
      <c r="P36" s="1351">
        <v>0</v>
      </c>
      <c r="Q36" s="807">
        <f t="shared" si="11"/>
        <v>27175327</v>
      </c>
      <c r="R36" s="1352">
        <v>15.2</v>
      </c>
      <c r="S36" s="1351">
        <v>14699646</v>
      </c>
      <c r="T36" s="1352">
        <v>0</v>
      </c>
      <c r="U36" s="1352">
        <v>0</v>
      </c>
      <c r="V36" s="1352">
        <v>0</v>
      </c>
      <c r="W36" s="1351">
        <v>0</v>
      </c>
      <c r="X36" s="807">
        <f t="shared" si="12"/>
        <v>14699646</v>
      </c>
      <c r="Y36" s="1354">
        <f t="shared" si="13"/>
        <v>43.3</v>
      </c>
      <c r="Z36" s="807">
        <f t="shared" si="13"/>
        <v>41874973</v>
      </c>
      <c r="AA36" s="807">
        <f t="shared" si="14"/>
        <v>0</v>
      </c>
      <c r="AB36" s="1355">
        <f t="shared" si="2"/>
        <v>14.84</v>
      </c>
      <c r="AC36" s="1356">
        <f t="shared" si="3"/>
        <v>27.43</v>
      </c>
      <c r="AD36" s="1357">
        <f t="shared" si="4"/>
        <v>42.27</v>
      </c>
      <c r="AE36" s="1358">
        <f t="shared" si="15"/>
        <v>41874973</v>
      </c>
      <c r="AF36" s="1359">
        <v>0.02</v>
      </c>
      <c r="AG36" s="1160">
        <v>33286062</v>
      </c>
      <c r="AH36" s="1160">
        <v>0</v>
      </c>
      <c r="AI36" s="1360">
        <f t="shared" si="16"/>
        <v>33286062</v>
      </c>
      <c r="AJ36" s="1358">
        <v>1632775400</v>
      </c>
      <c r="AK36" s="1358">
        <f t="shared" si="19"/>
        <v>1664303100</v>
      </c>
      <c r="AL36" s="1359">
        <f t="shared" si="17"/>
        <v>1.9309269358173817E-2</v>
      </c>
      <c r="AM36" s="1358">
        <f t="shared" si="18"/>
        <v>1664303100</v>
      </c>
      <c r="AN36" s="1348">
        <f t="shared" si="6"/>
        <v>0.02</v>
      </c>
      <c r="AO36" s="1348">
        <f t="shared" si="7"/>
        <v>0</v>
      </c>
      <c r="AP36" s="1358">
        <v>618354</v>
      </c>
      <c r="AQ36" s="1358">
        <f t="shared" si="8"/>
        <v>75779389</v>
      </c>
      <c r="AR36" s="1358">
        <f>ROUND(AQ36/'[2]3_Levels 1&amp;2'!C32,2)</f>
        <v>5421.72</v>
      </c>
    </row>
    <row r="37" spans="1:44" s="585" customFormat="1" ht="15" customHeight="1">
      <c r="A37" s="1270">
        <v>30</v>
      </c>
      <c r="B37" s="1363" t="s">
        <v>92</v>
      </c>
      <c r="C37" s="826">
        <v>93407500</v>
      </c>
      <c r="D37" s="826">
        <v>21235868</v>
      </c>
      <c r="E37" s="826">
        <f t="shared" si="9"/>
        <v>72171632</v>
      </c>
      <c r="F37" s="826">
        <v>70773942</v>
      </c>
      <c r="G37" s="1364">
        <f t="shared" si="10"/>
        <v>1.9748652689149347E-2</v>
      </c>
      <c r="H37" s="1365">
        <f t="shared" si="1"/>
        <v>72171632</v>
      </c>
      <c r="I37" s="1366">
        <v>4.76</v>
      </c>
      <c r="J37" s="1367">
        <v>339828</v>
      </c>
      <c r="K37" s="1366">
        <v>41.69</v>
      </c>
      <c r="L37" s="1367">
        <v>2976353</v>
      </c>
      <c r="M37" s="1368">
        <v>0</v>
      </c>
      <c r="N37" s="1368">
        <v>0</v>
      </c>
      <c r="O37" s="1368">
        <v>0</v>
      </c>
      <c r="P37" s="1367">
        <v>0</v>
      </c>
      <c r="Q37" s="826">
        <f t="shared" si="11"/>
        <v>3316181</v>
      </c>
      <c r="R37" s="1368"/>
      <c r="S37" s="1367"/>
      <c r="T37" s="1368"/>
      <c r="U37" s="1368"/>
      <c r="V37" s="1368"/>
      <c r="W37" s="1367"/>
      <c r="X37" s="826">
        <f t="shared" si="12"/>
        <v>0</v>
      </c>
      <c r="Y37" s="1369">
        <f t="shared" si="13"/>
        <v>46.449999999999996</v>
      </c>
      <c r="Z37" s="826">
        <f t="shared" si="13"/>
        <v>3316181</v>
      </c>
      <c r="AA37" s="826">
        <f t="shared" si="14"/>
        <v>0</v>
      </c>
      <c r="AB37" s="1370">
        <f t="shared" si="2"/>
        <v>0</v>
      </c>
      <c r="AC37" s="1371">
        <f t="shared" si="3"/>
        <v>45.95</v>
      </c>
      <c r="AD37" s="1372">
        <f t="shared" si="4"/>
        <v>45.95</v>
      </c>
      <c r="AE37" s="1373">
        <f t="shared" si="15"/>
        <v>3316181</v>
      </c>
      <c r="AF37" s="1374">
        <v>0.03</v>
      </c>
      <c r="AG37" s="1174">
        <v>5828998</v>
      </c>
      <c r="AH37" s="1174">
        <v>1445692</v>
      </c>
      <c r="AI37" s="1375">
        <f t="shared" si="16"/>
        <v>7274690</v>
      </c>
      <c r="AJ37" s="1373">
        <v>227777267</v>
      </c>
      <c r="AK37" s="1373">
        <f t="shared" si="19"/>
        <v>242489667</v>
      </c>
      <c r="AL37" s="1374">
        <f t="shared" si="17"/>
        <v>6.4591169232002421E-2</v>
      </c>
      <c r="AM37" s="1373">
        <f t="shared" si="18"/>
        <v>242489667</v>
      </c>
      <c r="AN37" s="1364">
        <f t="shared" si="6"/>
        <v>2.4038129426768522E-2</v>
      </c>
      <c r="AO37" s="1364">
        <f t="shared" si="7"/>
        <v>5.9618705319926064E-3</v>
      </c>
      <c r="AP37" s="1373">
        <v>76571</v>
      </c>
      <c r="AQ37" s="1373">
        <f t="shared" si="8"/>
        <v>10667442</v>
      </c>
      <c r="AR37" s="1373">
        <f>ROUND(AQ37/'[2]3_Levels 1&amp;2'!C33,2)</f>
        <v>4213.05</v>
      </c>
    </row>
    <row r="38" spans="1:44" s="585" customFormat="1" ht="15" customHeight="1">
      <c r="A38" s="1267">
        <v>31</v>
      </c>
      <c r="B38" s="1347" t="s">
        <v>93</v>
      </c>
      <c r="C38" s="807">
        <v>439397048</v>
      </c>
      <c r="D38" s="807">
        <v>56961721</v>
      </c>
      <c r="E38" s="807">
        <f t="shared" si="9"/>
        <v>382435327</v>
      </c>
      <c r="F38" s="807">
        <v>368110556</v>
      </c>
      <c r="G38" s="1348">
        <f t="shared" si="10"/>
        <v>3.8914317360679004E-2</v>
      </c>
      <c r="H38" s="1349">
        <f t="shared" si="1"/>
        <v>382435327</v>
      </c>
      <c r="I38" s="1350">
        <v>4.2300000000000004</v>
      </c>
      <c r="J38" s="1351">
        <v>1618146</v>
      </c>
      <c r="K38" s="1350">
        <v>28.6</v>
      </c>
      <c r="L38" s="1351">
        <v>10967027</v>
      </c>
      <c r="M38" s="1352">
        <v>2.5299999999999998</v>
      </c>
      <c r="N38" s="1352">
        <v>3.25</v>
      </c>
      <c r="O38" s="1352">
        <v>4</v>
      </c>
      <c r="P38" s="1351">
        <v>1044167</v>
      </c>
      <c r="Q38" s="807">
        <f t="shared" si="11"/>
        <v>13629340</v>
      </c>
      <c r="R38" s="1353">
        <v>0</v>
      </c>
      <c r="S38" s="1351">
        <v>0</v>
      </c>
      <c r="T38" s="1352">
        <v>7.75</v>
      </c>
      <c r="U38" s="1352">
        <v>20</v>
      </c>
      <c r="V38" s="1352">
        <v>4</v>
      </c>
      <c r="W38" s="1351">
        <v>3737458</v>
      </c>
      <c r="X38" s="807">
        <f t="shared" si="12"/>
        <v>3737458</v>
      </c>
      <c r="Y38" s="1354">
        <f t="shared" si="13"/>
        <v>32.83</v>
      </c>
      <c r="Z38" s="807">
        <f t="shared" si="13"/>
        <v>12585173</v>
      </c>
      <c r="AA38" s="807">
        <f t="shared" si="14"/>
        <v>4781625</v>
      </c>
      <c r="AB38" s="1355">
        <f t="shared" si="2"/>
        <v>9.77</v>
      </c>
      <c r="AC38" s="1356">
        <f t="shared" si="3"/>
        <v>35.64</v>
      </c>
      <c r="AD38" s="1357">
        <f t="shared" si="4"/>
        <v>45.41</v>
      </c>
      <c r="AE38" s="1358">
        <f t="shared" si="15"/>
        <v>17366798</v>
      </c>
      <c r="AF38" s="1359">
        <v>0.02</v>
      </c>
      <c r="AG38" s="1160">
        <v>21824715</v>
      </c>
      <c r="AH38" s="1160">
        <v>0</v>
      </c>
      <c r="AI38" s="1360">
        <f t="shared" si="16"/>
        <v>21824715</v>
      </c>
      <c r="AJ38" s="1358">
        <v>796531750</v>
      </c>
      <c r="AK38" s="1358">
        <f t="shared" si="19"/>
        <v>1091235750</v>
      </c>
      <c r="AL38" s="1361">
        <f t="shared" si="17"/>
        <v>0.36998399624371531</v>
      </c>
      <c r="AM38" s="1362">
        <f t="shared" si="18"/>
        <v>916011512.49999988</v>
      </c>
      <c r="AN38" s="1348">
        <f t="shared" si="6"/>
        <v>0.02</v>
      </c>
      <c r="AO38" s="1348">
        <f t="shared" si="7"/>
        <v>0</v>
      </c>
      <c r="AP38" s="1358">
        <v>317371</v>
      </c>
      <c r="AQ38" s="1358">
        <f t="shared" si="8"/>
        <v>39508884</v>
      </c>
      <c r="AR38" s="1358">
        <f>ROUND(AQ38/'[2]3_Levels 1&amp;2'!C34,2)</f>
        <v>6033.73</v>
      </c>
    </row>
    <row r="39" spans="1:44" s="585" customFormat="1" ht="15" customHeight="1">
      <c r="A39" s="1267">
        <v>32</v>
      </c>
      <c r="B39" s="1347" t="s">
        <v>94</v>
      </c>
      <c r="C39" s="807">
        <v>701159290</v>
      </c>
      <c r="D39" s="807">
        <v>228433625</v>
      </c>
      <c r="E39" s="807">
        <f t="shared" si="9"/>
        <v>472725665</v>
      </c>
      <c r="F39" s="807">
        <v>460648710</v>
      </c>
      <c r="G39" s="1348">
        <f t="shared" si="10"/>
        <v>2.6217277369559984E-2</v>
      </c>
      <c r="H39" s="1349">
        <f t="shared" si="1"/>
        <v>472725665</v>
      </c>
      <c r="I39" s="1350">
        <v>3.29</v>
      </c>
      <c r="J39" s="1351">
        <v>1543228</v>
      </c>
      <c r="K39" s="1350">
        <v>19.18</v>
      </c>
      <c r="L39" s="1351">
        <v>8963853</v>
      </c>
      <c r="M39" s="1352">
        <v>0</v>
      </c>
      <c r="N39" s="1352">
        <v>0</v>
      </c>
      <c r="O39" s="1352">
        <v>0</v>
      </c>
      <c r="P39" s="1351">
        <v>0</v>
      </c>
      <c r="Q39" s="807">
        <f t="shared" si="11"/>
        <v>10507081</v>
      </c>
      <c r="R39" s="1352">
        <v>0</v>
      </c>
      <c r="S39" s="1351">
        <v>0</v>
      </c>
      <c r="T39" s="1352">
        <v>11.22</v>
      </c>
      <c r="U39" s="1352">
        <v>26.6</v>
      </c>
      <c r="V39" s="1352">
        <v>10</v>
      </c>
      <c r="W39" s="1351">
        <v>6614096</v>
      </c>
      <c r="X39" s="807">
        <f t="shared" si="12"/>
        <v>6614096</v>
      </c>
      <c r="Y39" s="1354">
        <f t="shared" si="13"/>
        <v>22.47</v>
      </c>
      <c r="Z39" s="807">
        <f t="shared" si="13"/>
        <v>10507081</v>
      </c>
      <c r="AA39" s="807">
        <f t="shared" si="14"/>
        <v>6614096</v>
      </c>
      <c r="AB39" s="1355">
        <f t="shared" si="2"/>
        <v>13.99</v>
      </c>
      <c r="AC39" s="1356">
        <f t="shared" si="3"/>
        <v>22.23</v>
      </c>
      <c r="AD39" s="1357">
        <f t="shared" si="4"/>
        <v>36.22</v>
      </c>
      <c r="AE39" s="1358">
        <f t="shared" si="15"/>
        <v>17121177</v>
      </c>
      <c r="AF39" s="1359">
        <v>2.5000000000000001E-2</v>
      </c>
      <c r="AG39" s="1160">
        <v>41387227</v>
      </c>
      <c r="AH39" s="1160">
        <v>1787998</v>
      </c>
      <c r="AI39" s="1360">
        <f>AG39+AH39</f>
        <v>43175225</v>
      </c>
      <c r="AJ39" s="1358">
        <v>1578568800</v>
      </c>
      <c r="AK39" s="1358">
        <f t="shared" si="19"/>
        <v>1727009000</v>
      </c>
      <c r="AL39" s="1361">
        <f t="shared" si="17"/>
        <v>9.4034672419726018E-2</v>
      </c>
      <c r="AM39" s="1362">
        <f t="shared" si="18"/>
        <v>1727009000</v>
      </c>
      <c r="AN39" s="1348">
        <f t="shared" si="6"/>
        <v>2.3964685186933017E-2</v>
      </c>
      <c r="AO39" s="1348">
        <f t="shared" si="7"/>
        <v>1.0353148130669847E-3</v>
      </c>
      <c r="AP39" s="1358">
        <v>938303.5</v>
      </c>
      <c r="AQ39" s="1358">
        <f t="shared" si="8"/>
        <v>61234705.5</v>
      </c>
      <c r="AR39" s="1358">
        <f>ROUND(AQ39/'[2]3_Levels 1&amp;2'!C35,2)</f>
        <v>2396.38</v>
      </c>
    </row>
    <row r="40" spans="1:44" s="585" customFormat="1" ht="15" customHeight="1">
      <c r="A40" s="1267">
        <v>33</v>
      </c>
      <c r="B40" s="1347" t="s">
        <v>95</v>
      </c>
      <c r="C40" s="807">
        <v>119940090</v>
      </c>
      <c r="D40" s="807">
        <v>10144344</v>
      </c>
      <c r="E40" s="807">
        <f t="shared" si="9"/>
        <v>109795746</v>
      </c>
      <c r="F40" s="807">
        <v>109714361</v>
      </c>
      <c r="G40" s="1348">
        <f t="shared" si="10"/>
        <v>7.4178985556867989E-4</v>
      </c>
      <c r="H40" s="1349">
        <f t="shared" si="1"/>
        <v>109795746</v>
      </c>
      <c r="I40" s="1350">
        <v>4.5999999999999996</v>
      </c>
      <c r="J40" s="1351">
        <v>505996</v>
      </c>
      <c r="K40" s="1350">
        <v>5.27</v>
      </c>
      <c r="L40" s="1351">
        <v>0</v>
      </c>
      <c r="M40" s="1352">
        <v>0</v>
      </c>
      <c r="N40" s="1352">
        <v>0</v>
      </c>
      <c r="O40" s="1352">
        <v>0</v>
      </c>
      <c r="P40" s="1351">
        <v>573978</v>
      </c>
      <c r="Q40" s="807">
        <f t="shared" si="11"/>
        <v>1079974</v>
      </c>
      <c r="R40" s="1352">
        <v>12.2</v>
      </c>
      <c r="S40" s="1351">
        <v>1334962</v>
      </c>
      <c r="T40" s="1352">
        <v>0</v>
      </c>
      <c r="U40" s="1352">
        <v>0</v>
      </c>
      <c r="V40" s="1352">
        <v>0</v>
      </c>
      <c r="W40" s="1351">
        <v>0</v>
      </c>
      <c r="X40" s="807">
        <f t="shared" si="12"/>
        <v>1334962</v>
      </c>
      <c r="Y40" s="1354">
        <f t="shared" si="13"/>
        <v>22.07</v>
      </c>
      <c r="Z40" s="807">
        <f t="shared" si="13"/>
        <v>1840958</v>
      </c>
      <c r="AA40" s="807">
        <f t="shared" si="14"/>
        <v>573978</v>
      </c>
      <c r="AB40" s="1355">
        <f t="shared" si="2"/>
        <v>12.16</v>
      </c>
      <c r="AC40" s="1356">
        <f t="shared" si="3"/>
        <v>9.84</v>
      </c>
      <c r="AD40" s="1357">
        <f t="shared" si="4"/>
        <v>21.99</v>
      </c>
      <c r="AE40" s="1358">
        <f t="shared" si="15"/>
        <v>2414936</v>
      </c>
      <c r="AF40" s="1359">
        <v>2.5000000000000001E-2</v>
      </c>
      <c r="AG40" s="1160">
        <v>2107208</v>
      </c>
      <c r="AH40" s="1160">
        <v>1398088</v>
      </c>
      <c r="AI40" s="1360">
        <f t="shared" si="16"/>
        <v>3505296</v>
      </c>
      <c r="AJ40" s="1358">
        <v>152202960</v>
      </c>
      <c r="AK40" s="1358">
        <f t="shared" si="19"/>
        <v>140211840</v>
      </c>
      <c r="AL40" s="1359">
        <f t="shared" si="17"/>
        <v>-7.8783750329165736E-2</v>
      </c>
      <c r="AM40" s="1358">
        <f t="shared" si="18"/>
        <v>140211840</v>
      </c>
      <c r="AN40" s="1348">
        <f t="shared" si="6"/>
        <v>1.502874507602211E-2</v>
      </c>
      <c r="AO40" s="1348">
        <f t="shared" si="7"/>
        <v>9.9712549239778896E-3</v>
      </c>
      <c r="AP40" s="1358">
        <v>83548.5</v>
      </c>
      <c r="AQ40" s="1358">
        <f t="shared" si="8"/>
        <v>6003780.5</v>
      </c>
      <c r="AR40" s="1358">
        <f>ROUND(AQ40/'[2]3_Levels 1&amp;2'!C36,2)</f>
        <v>3612.38</v>
      </c>
    </row>
    <row r="41" spans="1:44" s="585" customFormat="1" ht="15" customHeight="1">
      <c r="A41" s="1267">
        <v>34</v>
      </c>
      <c r="B41" s="1347" t="s">
        <v>96</v>
      </c>
      <c r="C41" s="807">
        <v>174696640</v>
      </c>
      <c r="D41" s="807">
        <v>36141798</v>
      </c>
      <c r="E41" s="807">
        <f t="shared" si="9"/>
        <v>138554842</v>
      </c>
      <c r="F41" s="807">
        <v>139380862</v>
      </c>
      <c r="G41" s="1348">
        <f t="shared" si="10"/>
        <v>-5.9263516392946396E-3</v>
      </c>
      <c r="H41" s="1349">
        <f t="shared" si="1"/>
        <v>138554842</v>
      </c>
      <c r="I41" s="1350">
        <v>5.96</v>
      </c>
      <c r="J41" s="1351">
        <v>819313</v>
      </c>
      <c r="K41" s="1350">
        <v>22.46</v>
      </c>
      <c r="L41" s="1351">
        <v>3332512</v>
      </c>
      <c r="M41" s="1352">
        <v>6.01</v>
      </c>
      <c r="N41" s="1352">
        <v>10</v>
      </c>
      <c r="O41" s="1352">
        <v>2</v>
      </c>
      <c r="P41" s="1351">
        <v>546101</v>
      </c>
      <c r="Q41" s="807">
        <f t="shared" si="11"/>
        <v>4697926</v>
      </c>
      <c r="R41" s="1352">
        <v>10</v>
      </c>
      <c r="S41" s="1351">
        <v>833511</v>
      </c>
      <c r="T41" s="1352">
        <v>0</v>
      </c>
      <c r="U41" s="1352">
        <v>0</v>
      </c>
      <c r="V41" s="1352">
        <v>0</v>
      </c>
      <c r="W41" s="1351">
        <v>0</v>
      </c>
      <c r="X41" s="807">
        <f t="shared" si="12"/>
        <v>833511</v>
      </c>
      <c r="Y41" s="1354">
        <f t="shared" si="13"/>
        <v>38.42</v>
      </c>
      <c r="Z41" s="807">
        <f t="shared" si="13"/>
        <v>4985336</v>
      </c>
      <c r="AA41" s="807">
        <f t="shared" si="14"/>
        <v>546101</v>
      </c>
      <c r="AB41" s="1355">
        <f t="shared" si="2"/>
        <v>6.02</v>
      </c>
      <c r="AC41" s="1356">
        <f t="shared" si="3"/>
        <v>33.909999999999997</v>
      </c>
      <c r="AD41" s="1357">
        <f t="shared" si="4"/>
        <v>39.92</v>
      </c>
      <c r="AE41" s="1358">
        <f t="shared" si="15"/>
        <v>5531437</v>
      </c>
      <c r="AF41" s="1359">
        <v>0.02</v>
      </c>
      <c r="AG41" s="1160">
        <v>6434214</v>
      </c>
      <c r="AH41" s="1160">
        <v>0</v>
      </c>
      <c r="AI41" s="1360">
        <f t="shared" si="16"/>
        <v>6434214</v>
      </c>
      <c r="AJ41" s="1358">
        <v>319905750</v>
      </c>
      <c r="AK41" s="1358">
        <f t="shared" si="19"/>
        <v>321710700</v>
      </c>
      <c r="AL41" s="1359">
        <f t="shared" si="17"/>
        <v>5.6421305337587711E-3</v>
      </c>
      <c r="AM41" s="1358">
        <f t="shared" si="18"/>
        <v>321710700</v>
      </c>
      <c r="AN41" s="1348">
        <f t="shared" si="6"/>
        <v>0.02</v>
      </c>
      <c r="AO41" s="1348">
        <f t="shared" si="7"/>
        <v>0</v>
      </c>
      <c r="AP41" s="1358">
        <v>315708</v>
      </c>
      <c r="AQ41" s="1358">
        <f t="shared" si="8"/>
        <v>12281359</v>
      </c>
      <c r="AR41" s="1358">
        <f>ROUND(AQ41/'[2]3_Levels 1&amp;2'!C37,2)</f>
        <v>2937.42</v>
      </c>
    </row>
    <row r="42" spans="1:44" s="585" customFormat="1" ht="15" customHeight="1">
      <c r="A42" s="1270">
        <v>35</v>
      </c>
      <c r="B42" s="1363" t="s">
        <v>97</v>
      </c>
      <c r="C42" s="826">
        <v>374812870</v>
      </c>
      <c r="D42" s="826">
        <v>51551000</v>
      </c>
      <c r="E42" s="826">
        <f t="shared" si="9"/>
        <v>323261870</v>
      </c>
      <c r="F42" s="826">
        <v>323460140</v>
      </c>
      <c r="G42" s="1364">
        <f t="shared" si="10"/>
        <v>-6.1296578923140271E-4</v>
      </c>
      <c r="H42" s="1365">
        <f t="shared" si="1"/>
        <v>323261870</v>
      </c>
      <c r="I42" s="1366">
        <v>4.6500000000000004</v>
      </c>
      <c r="J42" s="1367">
        <v>1500992</v>
      </c>
      <c r="K42" s="1366">
        <v>7</v>
      </c>
      <c r="L42" s="1367">
        <v>2259557</v>
      </c>
      <c r="M42" s="1368">
        <v>7</v>
      </c>
      <c r="N42" s="1368">
        <v>20</v>
      </c>
      <c r="O42" s="1368">
        <v>5</v>
      </c>
      <c r="P42" s="1367">
        <v>2833746</v>
      </c>
      <c r="Q42" s="826">
        <f t="shared" si="11"/>
        <v>6594295</v>
      </c>
      <c r="R42" s="1368">
        <v>0</v>
      </c>
      <c r="S42" s="1367">
        <v>0</v>
      </c>
      <c r="T42" s="1368">
        <v>8</v>
      </c>
      <c r="U42" s="1368">
        <v>12</v>
      </c>
      <c r="V42" s="1368">
        <v>2</v>
      </c>
      <c r="W42" s="1367">
        <v>2147567</v>
      </c>
      <c r="X42" s="826">
        <f t="shared" si="12"/>
        <v>2147567</v>
      </c>
      <c r="Y42" s="1369">
        <f t="shared" si="13"/>
        <v>11.65</v>
      </c>
      <c r="Z42" s="826">
        <f t="shared" si="13"/>
        <v>3760549</v>
      </c>
      <c r="AA42" s="826">
        <f t="shared" si="14"/>
        <v>4981313</v>
      </c>
      <c r="AB42" s="1370">
        <f t="shared" si="2"/>
        <v>6.64</v>
      </c>
      <c r="AC42" s="1371">
        <f t="shared" si="3"/>
        <v>20.399999999999999</v>
      </c>
      <c r="AD42" s="1372">
        <f t="shared" si="4"/>
        <v>27.04</v>
      </c>
      <c r="AE42" s="1373">
        <f t="shared" si="15"/>
        <v>8741862</v>
      </c>
      <c r="AF42" s="1374">
        <v>0.02</v>
      </c>
      <c r="AG42" s="1174">
        <v>12734435</v>
      </c>
      <c r="AH42" s="1174">
        <v>0</v>
      </c>
      <c r="AI42" s="1375">
        <f t="shared" si="16"/>
        <v>12734435</v>
      </c>
      <c r="AJ42" s="1373">
        <v>584861650</v>
      </c>
      <c r="AK42" s="1373">
        <f t="shared" si="19"/>
        <v>636721750</v>
      </c>
      <c r="AL42" s="1374">
        <f t="shared" si="17"/>
        <v>8.8670713834630807E-2</v>
      </c>
      <c r="AM42" s="1373">
        <f t="shared" si="18"/>
        <v>636721750</v>
      </c>
      <c r="AN42" s="1364">
        <f t="shared" si="6"/>
        <v>0.02</v>
      </c>
      <c r="AO42" s="1364">
        <f t="shared" si="7"/>
        <v>0</v>
      </c>
      <c r="AP42" s="1373">
        <v>666608.5</v>
      </c>
      <c r="AQ42" s="1373">
        <f t="shared" si="8"/>
        <v>22142905.5</v>
      </c>
      <c r="AR42" s="1373">
        <f>ROUND(AQ42/'[2]3_Levels 1&amp;2'!C38,2)</f>
        <v>3603.4</v>
      </c>
    </row>
    <row r="43" spans="1:44" s="585" customFormat="1" ht="15" customHeight="1">
      <c r="A43" s="1267">
        <v>36</v>
      </c>
      <c r="B43" s="1347" t="s">
        <v>98</v>
      </c>
      <c r="C43" s="807">
        <v>3790273230</v>
      </c>
      <c r="D43" s="807">
        <v>458941272</v>
      </c>
      <c r="E43" s="807">
        <f t="shared" si="9"/>
        <v>3331331958</v>
      </c>
      <c r="F43" s="807">
        <v>3130466269</v>
      </c>
      <c r="G43" s="1348">
        <f t="shared" si="10"/>
        <v>6.4164783051364666E-2</v>
      </c>
      <c r="H43" s="1349">
        <f t="shared" si="1"/>
        <v>3331331958</v>
      </c>
      <c r="I43" s="1350">
        <v>27.65</v>
      </c>
      <c r="J43" s="1351">
        <v>90595370</v>
      </c>
      <c r="K43" s="1350">
        <v>12.69</v>
      </c>
      <c r="L43" s="1351">
        <v>41578852</v>
      </c>
      <c r="M43" s="1352">
        <v>0</v>
      </c>
      <c r="N43" s="1352">
        <v>0</v>
      </c>
      <c r="O43" s="1352">
        <v>0</v>
      </c>
      <c r="P43" s="1351">
        <v>0</v>
      </c>
      <c r="Q43" s="807">
        <f t="shared" si="11"/>
        <v>132174222</v>
      </c>
      <c r="R43" s="1353">
        <v>4.97</v>
      </c>
      <c r="S43" s="1351">
        <v>16124323</v>
      </c>
      <c r="T43" s="1352">
        <v>0</v>
      </c>
      <c r="U43" s="1352">
        <v>0</v>
      </c>
      <c r="V43" s="1352">
        <v>0</v>
      </c>
      <c r="W43" s="1351">
        <v>0</v>
      </c>
      <c r="X43" s="807">
        <f t="shared" si="12"/>
        <v>16124323</v>
      </c>
      <c r="Y43" s="1354">
        <f t="shared" si="13"/>
        <v>45.309999999999995</v>
      </c>
      <c r="Z43" s="807">
        <f t="shared" si="13"/>
        <v>148298545</v>
      </c>
      <c r="AA43" s="807">
        <f t="shared" si="14"/>
        <v>0</v>
      </c>
      <c r="AB43" s="1355">
        <f t="shared" si="2"/>
        <v>4.84</v>
      </c>
      <c r="AC43" s="1356">
        <f t="shared" si="3"/>
        <v>39.68</v>
      </c>
      <c r="AD43" s="1357">
        <f t="shared" si="4"/>
        <v>44.52</v>
      </c>
      <c r="AE43" s="1358">
        <f t="shared" si="15"/>
        <v>148298545</v>
      </c>
      <c r="AF43" s="1359">
        <v>1.4999999999999999E-2</v>
      </c>
      <c r="AG43" s="1160">
        <v>111977543</v>
      </c>
      <c r="AH43" s="1160">
        <v>11579721</v>
      </c>
      <c r="AI43" s="1360">
        <f t="shared" si="16"/>
        <v>123557264</v>
      </c>
      <c r="AJ43" s="1358">
        <v>7581415067</v>
      </c>
      <c r="AK43" s="1358">
        <f t="shared" si="19"/>
        <v>8237150933</v>
      </c>
      <c r="AL43" s="1361">
        <f t="shared" si="17"/>
        <v>8.6492542646062723E-2</v>
      </c>
      <c r="AM43" s="1362">
        <f t="shared" si="18"/>
        <v>8237150933</v>
      </c>
      <c r="AN43" s="1348">
        <f t="shared" si="6"/>
        <v>1.3594207986573506E-2</v>
      </c>
      <c r="AO43" s="1348">
        <f t="shared" si="7"/>
        <v>1.4057920140335008E-3</v>
      </c>
      <c r="AP43" s="1358">
        <v>2956921</v>
      </c>
      <c r="AQ43" s="1358">
        <f t="shared" si="8"/>
        <v>274812730</v>
      </c>
      <c r="AR43" s="1358">
        <f>ROUND(AQ43/'[2]3_Levels 1&amp;2'!C39,2)</f>
        <v>6156.61</v>
      </c>
    </row>
    <row r="44" spans="1:44" s="585" customFormat="1" ht="15" customHeight="1">
      <c r="A44" s="1267">
        <v>37</v>
      </c>
      <c r="B44" s="1347" t="s">
        <v>99</v>
      </c>
      <c r="C44" s="807">
        <v>805434179</v>
      </c>
      <c r="D44" s="807">
        <v>160291096</v>
      </c>
      <c r="E44" s="807">
        <f t="shared" si="9"/>
        <v>645143083</v>
      </c>
      <c r="F44" s="807">
        <v>633619535</v>
      </c>
      <c r="G44" s="1348">
        <f t="shared" si="10"/>
        <v>1.8186857196566705E-2</v>
      </c>
      <c r="H44" s="1349">
        <f t="shared" si="1"/>
        <v>645143083</v>
      </c>
      <c r="I44" s="1350">
        <v>5.18</v>
      </c>
      <c r="J44" s="1351">
        <v>3328324</v>
      </c>
      <c r="K44" s="1350">
        <v>24.15</v>
      </c>
      <c r="L44" s="1351">
        <v>15391572</v>
      </c>
      <c r="M44" s="1352">
        <v>0</v>
      </c>
      <c r="N44" s="1352">
        <v>0</v>
      </c>
      <c r="O44" s="1352">
        <v>0</v>
      </c>
      <c r="P44" s="1351">
        <v>0</v>
      </c>
      <c r="Q44" s="807">
        <f t="shared" si="11"/>
        <v>18719896</v>
      </c>
      <c r="R44" s="1352">
        <v>0</v>
      </c>
      <c r="S44" s="1351">
        <v>0</v>
      </c>
      <c r="T44" s="1352">
        <v>30</v>
      </c>
      <c r="U44" s="1352">
        <v>30</v>
      </c>
      <c r="V44" s="1352">
        <v>1</v>
      </c>
      <c r="W44" s="1351">
        <v>7561656</v>
      </c>
      <c r="X44" s="807">
        <f t="shared" si="12"/>
        <v>7561656</v>
      </c>
      <c r="Y44" s="1354">
        <f t="shared" si="13"/>
        <v>29.33</v>
      </c>
      <c r="Z44" s="807">
        <f t="shared" si="13"/>
        <v>18719896</v>
      </c>
      <c r="AA44" s="807">
        <f t="shared" si="14"/>
        <v>7561656</v>
      </c>
      <c r="AB44" s="1355">
        <f t="shared" si="2"/>
        <v>11.72</v>
      </c>
      <c r="AC44" s="1356">
        <f t="shared" si="3"/>
        <v>29.02</v>
      </c>
      <c r="AD44" s="1357">
        <f t="shared" si="4"/>
        <v>40.74</v>
      </c>
      <c r="AE44" s="1358">
        <f t="shared" si="15"/>
        <v>26281552</v>
      </c>
      <c r="AF44" s="1359">
        <v>0.03</v>
      </c>
      <c r="AG44" s="1160">
        <v>36801931</v>
      </c>
      <c r="AH44" s="1160">
        <v>7948722</v>
      </c>
      <c r="AI44" s="1360">
        <f t="shared" si="16"/>
        <v>44750653</v>
      </c>
      <c r="AJ44" s="1358">
        <v>1416249067</v>
      </c>
      <c r="AK44" s="1358">
        <f t="shared" si="19"/>
        <v>1491688433</v>
      </c>
      <c r="AL44" s="1361">
        <f t="shared" si="17"/>
        <v>5.3267019027804945E-2</v>
      </c>
      <c r="AM44" s="1362">
        <f t="shared" si="18"/>
        <v>1491688433</v>
      </c>
      <c r="AN44" s="1348">
        <f t="shared" si="6"/>
        <v>2.4671325583711889E-2</v>
      </c>
      <c r="AO44" s="1348">
        <f t="shared" si="7"/>
        <v>5.3286744229919221E-3</v>
      </c>
      <c r="AP44" s="1358">
        <v>836972</v>
      </c>
      <c r="AQ44" s="1358">
        <f t="shared" si="8"/>
        <v>71869177</v>
      </c>
      <c r="AR44" s="1358">
        <f>ROUND(AQ44/'[2]3_Levels 1&amp;2'!C40,2)</f>
        <v>3723.98</v>
      </c>
    </row>
    <row r="45" spans="1:44" s="585" customFormat="1" ht="15" customHeight="1">
      <c r="A45" s="1267">
        <v>38</v>
      </c>
      <c r="B45" s="1347" t="s">
        <v>100</v>
      </c>
      <c r="C45" s="807">
        <v>1133028621</v>
      </c>
      <c r="D45" s="807">
        <v>29427150</v>
      </c>
      <c r="E45" s="807">
        <f t="shared" si="9"/>
        <v>1103601471</v>
      </c>
      <c r="F45" s="807">
        <v>1058043022</v>
      </c>
      <c r="G45" s="1348">
        <f t="shared" si="10"/>
        <v>4.3059164941971519E-2</v>
      </c>
      <c r="H45" s="1349">
        <f t="shared" si="1"/>
        <v>1103601471</v>
      </c>
      <c r="I45" s="1350">
        <v>6.03</v>
      </c>
      <c r="J45" s="1351">
        <v>6480166</v>
      </c>
      <c r="K45" s="1350">
        <v>18.38</v>
      </c>
      <c r="L45" s="1351">
        <v>19528670</v>
      </c>
      <c r="M45" s="1352">
        <v>0</v>
      </c>
      <c r="N45" s="1352">
        <v>0</v>
      </c>
      <c r="O45" s="1352">
        <v>0</v>
      </c>
      <c r="P45" s="1351">
        <v>0</v>
      </c>
      <c r="Q45" s="807">
        <f t="shared" si="11"/>
        <v>26008836</v>
      </c>
      <c r="R45" s="1352">
        <v>0</v>
      </c>
      <c r="S45" s="1351">
        <v>0</v>
      </c>
      <c r="T45" s="1352">
        <v>0</v>
      </c>
      <c r="U45" s="1352">
        <v>0</v>
      </c>
      <c r="V45" s="1352">
        <v>0</v>
      </c>
      <c r="W45" s="1351">
        <v>0</v>
      </c>
      <c r="X45" s="807">
        <f t="shared" si="12"/>
        <v>0</v>
      </c>
      <c r="Y45" s="1354">
        <f t="shared" si="13"/>
        <v>24.41</v>
      </c>
      <c r="Z45" s="807">
        <f t="shared" si="13"/>
        <v>26008836</v>
      </c>
      <c r="AA45" s="807">
        <f t="shared" si="14"/>
        <v>0</v>
      </c>
      <c r="AB45" s="1355">
        <f t="shared" si="2"/>
        <v>0</v>
      </c>
      <c r="AC45" s="1356">
        <f t="shared" si="3"/>
        <v>23.57</v>
      </c>
      <c r="AD45" s="1357">
        <f t="shared" si="4"/>
        <v>23.57</v>
      </c>
      <c r="AE45" s="1358">
        <f t="shared" si="15"/>
        <v>26008836</v>
      </c>
      <c r="AF45" s="1359">
        <v>0.02</v>
      </c>
      <c r="AG45" s="1160">
        <v>21641759</v>
      </c>
      <c r="AH45" s="1160">
        <v>0</v>
      </c>
      <c r="AI45" s="1360">
        <f t="shared" si="16"/>
        <v>21641759</v>
      </c>
      <c r="AJ45" s="1358">
        <v>999893100</v>
      </c>
      <c r="AK45" s="1358">
        <f t="shared" si="19"/>
        <v>1082087950</v>
      </c>
      <c r="AL45" s="1359">
        <f t="shared" si="17"/>
        <v>8.2203637568856111E-2</v>
      </c>
      <c r="AM45" s="1358">
        <f t="shared" si="18"/>
        <v>1082087950</v>
      </c>
      <c r="AN45" s="1348">
        <f t="shared" si="6"/>
        <v>0.02</v>
      </c>
      <c r="AO45" s="1348">
        <f t="shared" si="7"/>
        <v>0</v>
      </c>
      <c r="AP45" s="1358">
        <v>107178</v>
      </c>
      <c r="AQ45" s="1358">
        <f t="shared" si="8"/>
        <v>47757773</v>
      </c>
      <c r="AR45" s="1358">
        <f>ROUND(AQ45/'[2]3_Levels 1&amp;2'!C41,2)</f>
        <v>12251.87</v>
      </c>
    </row>
    <row r="46" spans="1:44" s="585" customFormat="1" ht="15" customHeight="1">
      <c r="A46" s="1267">
        <v>39</v>
      </c>
      <c r="B46" s="1347" t="s">
        <v>101</v>
      </c>
      <c r="C46" s="807">
        <v>430277869</v>
      </c>
      <c r="D46" s="807">
        <v>38757937</v>
      </c>
      <c r="E46" s="807">
        <f t="shared" si="9"/>
        <v>391519932</v>
      </c>
      <c r="F46" s="807">
        <v>391888947</v>
      </c>
      <c r="G46" s="1348">
        <f t="shared" si="10"/>
        <v>-9.4163155869767359E-4</v>
      </c>
      <c r="H46" s="1349">
        <f t="shared" si="1"/>
        <v>391519932</v>
      </c>
      <c r="I46" s="1350">
        <v>4.54</v>
      </c>
      <c r="J46" s="1351">
        <v>1774484</v>
      </c>
      <c r="K46" s="1350">
        <v>11.96</v>
      </c>
      <c r="L46" s="1351">
        <v>4666434</v>
      </c>
      <c r="M46" s="1352">
        <v>0</v>
      </c>
      <c r="N46" s="1352">
        <v>0</v>
      </c>
      <c r="O46" s="1352">
        <v>0</v>
      </c>
      <c r="P46" s="1351">
        <v>0</v>
      </c>
      <c r="Q46" s="807">
        <f t="shared" si="11"/>
        <v>6440918</v>
      </c>
      <c r="R46" s="1352">
        <v>0</v>
      </c>
      <c r="S46" s="1351">
        <v>0</v>
      </c>
      <c r="T46" s="1352">
        <v>0</v>
      </c>
      <c r="U46" s="1352">
        <v>10</v>
      </c>
      <c r="V46" s="1352">
        <v>1</v>
      </c>
      <c r="W46" s="1351">
        <v>254631</v>
      </c>
      <c r="X46" s="807">
        <f t="shared" si="12"/>
        <v>254631</v>
      </c>
      <c r="Y46" s="1354">
        <f t="shared" si="13"/>
        <v>16.5</v>
      </c>
      <c r="Z46" s="807">
        <f t="shared" si="13"/>
        <v>6440918</v>
      </c>
      <c r="AA46" s="807">
        <f t="shared" si="14"/>
        <v>254631</v>
      </c>
      <c r="AB46" s="1355">
        <f t="shared" si="2"/>
        <v>0.65</v>
      </c>
      <c r="AC46" s="1356">
        <f t="shared" si="3"/>
        <v>16.45</v>
      </c>
      <c r="AD46" s="1357">
        <f t="shared" si="4"/>
        <v>17.100000000000001</v>
      </c>
      <c r="AE46" s="1358">
        <f t="shared" si="15"/>
        <v>6695549</v>
      </c>
      <c r="AF46" s="1359">
        <v>0.02</v>
      </c>
      <c r="AG46" s="1160">
        <v>7390412</v>
      </c>
      <c r="AH46" s="1160">
        <v>0</v>
      </c>
      <c r="AI46" s="1360">
        <f t="shared" si="16"/>
        <v>7390412</v>
      </c>
      <c r="AJ46" s="1358">
        <v>355976850</v>
      </c>
      <c r="AK46" s="1358">
        <f t="shared" si="19"/>
        <v>369520600</v>
      </c>
      <c r="AL46" s="1359">
        <f t="shared" si="17"/>
        <v>3.8046715678280767E-2</v>
      </c>
      <c r="AM46" s="1358">
        <f t="shared" si="18"/>
        <v>369520600</v>
      </c>
      <c r="AN46" s="1348">
        <f t="shared" si="6"/>
        <v>0.02</v>
      </c>
      <c r="AO46" s="1348">
        <f t="shared" si="7"/>
        <v>0</v>
      </c>
      <c r="AP46" s="1358">
        <v>144753</v>
      </c>
      <c r="AQ46" s="1358">
        <f t="shared" si="8"/>
        <v>14230714</v>
      </c>
      <c r="AR46" s="1358">
        <f>ROUND(AQ46/'[2]3_Levels 1&amp;2'!C42,2)</f>
        <v>5294.16</v>
      </c>
    </row>
    <row r="47" spans="1:44" s="585" customFormat="1" ht="15" customHeight="1">
      <c r="A47" s="1270">
        <v>40</v>
      </c>
      <c r="B47" s="1363" t="s">
        <v>102</v>
      </c>
      <c r="C47" s="826">
        <v>910538147</v>
      </c>
      <c r="D47" s="826">
        <v>178219841</v>
      </c>
      <c r="E47" s="826">
        <f t="shared" si="9"/>
        <v>732318306</v>
      </c>
      <c r="F47" s="826">
        <v>725142906</v>
      </c>
      <c r="G47" s="1364">
        <f t="shared" si="10"/>
        <v>9.8951529976078947E-3</v>
      </c>
      <c r="H47" s="1365">
        <f t="shared" si="1"/>
        <v>732318306</v>
      </c>
      <c r="I47" s="1366">
        <v>4.93</v>
      </c>
      <c r="J47" s="1367">
        <v>3563327</v>
      </c>
      <c r="K47" s="1366">
        <v>21.64</v>
      </c>
      <c r="L47" s="1367">
        <v>15689487</v>
      </c>
      <c r="M47" s="1368">
        <v>4.78</v>
      </c>
      <c r="N47" s="1368">
        <v>24.39</v>
      </c>
      <c r="O47" s="1368">
        <v>13</v>
      </c>
      <c r="P47" s="1367">
        <v>7870787</v>
      </c>
      <c r="Q47" s="826">
        <f t="shared" si="11"/>
        <v>27123601</v>
      </c>
      <c r="R47" s="1368">
        <v>0</v>
      </c>
      <c r="S47" s="1367">
        <v>0</v>
      </c>
      <c r="T47" s="1368">
        <v>8.5</v>
      </c>
      <c r="U47" s="1368">
        <v>35</v>
      </c>
      <c r="V47" s="1368">
        <v>7</v>
      </c>
      <c r="W47" s="1367">
        <v>8039826</v>
      </c>
      <c r="X47" s="826">
        <f t="shared" si="12"/>
        <v>8039826</v>
      </c>
      <c r="Y47" s="1369">
        <f t="shared" si="13"/>
        <v>26.57</v>
      </c>
      <c r="Z47" s="826">
        <f t="shared" si="13"/>
        <v>19252814</v>
      </c>
      <c r="AA47" s="826">
        <f t="shared" si="14"/>
        <v>15910613</v>
      </c>
      <c r="AB47" s="1370">
        <f t="shared" si="2"/>
        <v>10.98</v>
      </c>
      <c r="AC47" s="1371">
        <f t="shared" si="3"/>
        <v>37.04</v>
      </c>
      <c r="AD47" s="1372">
        <f t="shared" si="4"/>
        <v>48.02</v>
      </c>
      <c r="AE47" s="1373">
        <f t="shared" si="15"/>
        <v>35163427</v>
      </c>
      <c r="AF47" s="1374">
        <v>1.4999999999999999E-2</v>
      </c>
      <c r="AG47" s="1174">
        <v>38233782</v>
      </c>
      <c r="AH47" s="1174">
        <v>0</v>
      </c>
      <c r="AI47" s="1375">
        <f t="shared" si="16"/>
        <v>38233782</v>
      </c>
      <c r="AJ47" s="1373">
        <v>2443910800</v>
      </c>
      <c r="AK47" s="1373">
        <f t="shared" si="19"/>
        <v>2548918800</v>
      </c>
      <c r="AL47" s="1374">
        <f t="shared" si="17"/>
        <v>4.2967198311820547E-2</v>
      </c>
      <c r="AM47" s="1373">
        <f t="shared" si="18"/>
        <v>2548918800</v>
      </c>
      <c r="AN47" s="1364">
        <f t="shared" si="6"/>
        <v>1.4999999999999999E-2</v>
      </c>
      <c r="AO47" s="1364">
        <f t="shared" si="7"/>
        <v>0</v>
      </c>
      <c r="AP47" s="1373">
        <v>1140775</v>
      </c>
      <c r="AQ47" s="1373">
        <f t="shared" si="8"/>
        <v>74537984</v>
      </c>
      <c r="AR47" s="1373">
        <f>ROUND(AQ47/'[2]3_Levels 1&amp;2'!C43,2)</f>
        <v>3293.48</v>
      </c>
    </row>
    <row r="48" spans="1:44" s="585" customFormat="1" ht="15" customHeight="1">
      <c r="A48" s="1267">
        <v>41</v>
      </c>
      <c r="B48" s="1347" t="s">
        <v>103</v>
      </c>
      <c r="C48" s="807">
        <v>255079240</v>
      </c>
      <c r="D48" s="807">
        <v>10622790</v>
      </c>
      <c r="E48" s="807">
        <f t="shared" si="9"/>
        <v>244456450</v>
      </c>
      <c r="F48" s="807">
        <v>234108590</v>
      </c>
      <c r="G48" s="1348">
        <f t="shared" si="10"/>
        <v>4.4201111971158343E-2</v>
      </c>
      <c r="H48" s="1349">
        <f t="shared" si="1"/>
        <v>244456450</v>
      </c>
      <c r="I48" s="1350">
        <v>4.41</v>
      </c>
      <c r="J48" s="1351">
        <v>1078050</v>
      </c>
      <c r="K48" s="1350">
        <v>35.36</v>
      </c>
      <c r="L48" s="1351">
        <v>8643973</v>
      </c>
      <c r="M48" s="1352">
        <v>0</v>
      </c>
      <c r="N48" s="1352">
        <v>0</v>
      </c>
      <c r="O48" s="1352">
        <v>0</v>
      </c>
      <c r="P48" s="1351">
        <v>0</v>
      </c>
      <c r="Q48" s="807">
        <f t="shared" si="11"/>
        <v>9722023</v>
      </c>
      <c r="R48" s="1353">
        <v>3.1</v>
      </c>
      <c r="S48" s="1351">
        <v>756851</v>
      </c>
      <c r="T48" s="1352">
        <v>0</v>
      </c>
      <c r="U48" s="1352">
        <v>0</v>
      </c>
      <c r="V48" s="1352">
        <v>0</v>
      </c>
      <c r="W48" s="1351">
        <v>0</v>
      </c>
      <c r="X48" s="807">
        <f t="shared" si="12"/>
        <v>756851</v>
      </c>
      <c r="Y48" s="1354">
        <f t="shared" si="13"/>
        <v>42.87</v>
      </c>
      <c r="Z48" s="807">
        <f t="shared" si="13"/>
        <v>10478874</v>
      </c>
      <c r="AA48" s="807">
        <f t="shared" si="14"/>
        <v>0</v>
      </c>
      <c r="AB48" s="1355">
        <f t="shared" si="2"/>
        <v>3.1</v>
      </c>
      <c r="AC48" s="1356">
        <f t="shared" si="3"/>
        <v>39.770000000000003</v>
      </c>
      <c r="AD48" s="1357">
        <f t="shared" si="4"/>
        <v>42.87</v>
      </c>
      <c r="AE48" s="1358">
        <f t="shared" si="15"/>
        <v>10478874</v>
      </c>
      <c r="AF48" s="1359">
        <v>0.02</v>
      </c>
      <c r="AG48" s="1160">
        <v>3761812</v>
      </c>
      <c r="AH48" s="1160">
        <v>0</v>
      </c>
      <c r="AI48" s="1360">
        <f t="shared" si="16"/>
        <v>3761812</v>
      </c>
      <c r="AJ48" s="1358">
        <v>184477000</v>
      </c>
      <c r="AK48" s="1358">
        <f t="shared" si="19"/>
        <v>188090600</v>
      </c>
      <c r="AL48" s="1361">
        <f t="shared" si="17"/>
        <v>1.9588349767179648E-2</v>
      </c>
      <c r="AM48" s="1362">
        <f t="shared" si="18"/>
        <v>188090600</v>
      </c>
      <c r="AN48" s="1348">
        <f t="shared" si="6"/>
        <v>0.02</v>
      </c>
      <c r="AO48" s="1348">
        <f t="shared" si="7"/>
        <v>0</v>
      </c>
      <c r="AP48" s="1358">
        <v>53158.5</v>
      </c>
      <c r="AQ48" s="1358">
        <f t="shared" si="8"/>
        <v>14293844.5</v>
      </c>
      <c r="AR48" s="1358">
        <f>ROUND(AQ48/'[2]3_Levels 1&amp;2'!C44,2)</f>
        <v>9967.81</v>
      </c>
    </row>
    <row r="49" spans="1:44" s="585" customFormat="1" ht="15" customHeight="1">
      <c r="A49" s="1267">
        <v>42</v>
      </c>
      <c r="B49" s="1347" t="s">
        <v>104</v>
      </c>
      <c r="C49" s="807">
        <v>228515335</v>
      </c>
      <c r="D49" s="807">
        <v>27945898</v>
      </c>
      <c r="E49" s="807">
        <f t="shared" si="9"/>
        <v>200569437</v>
      </c>
      <c r="F49" s="807">
        <v>242195536</v>
      </c>
      <c r="G49" s="1348">
        <f t="shared" si="10"/>
        <v>-0.17186980275309452</v>
      </c>
      <c r="H49" s="1349">
        <f t="shared" si="1"/>
        <v>200569437</v>
      </c>
      <c r="I49" s="1350">
        <v>8.5</v>
      </c>
      <c r="J49" s="1351">
        <v>1700528</v>
      </c>
      <c r="K49" s="1350">
        <v>8.39</v>
      </c>
      <c r="L49" s="1351">
        <v>1678528</v>
      </c>
      <c r="M49" s="1352">
        <v>0</v>
      </c>
      <c r="N49" s="1352">
        <v>0</v>
      </c>
      <c r="O49" s="1352">
        <v>0</v>
      </c>
      <c r="P49" s="1351">
        <v>0</v>
      </c>
      <c r="Q49" s="807">
        <f t="shared" si="11"/>
        <v>3379056</v>
      </c>
      <c r="R49" s="1352">
        <v>0</v>
      </c>
      <c r="S49" s="1351">
        <v>0</v>
      </c>
      <c r="T49" s="1352">
        <v>5</v>
      </c>
      <c r="U49" s="1352">
        <v>16</v>
      </c>
      <c r="V49" s="1352">
        <v>4</v>
      </c>
      <c r="W49" s="1351">
        <v>1470855</v>
      </c>
      <c r="X49" s="807">
        <f t="shared" si="12"/>
        <v>1470855</v>
      </c>
      <c r="Y49" s="1354">
        <f t="shared" si="13"/>
        <v>16.89</v>
      </c>
      <c r="Z49" s="807">
        <f t="shared" si="13"/>
        <v>3379056</v>
      </c>
      <c r="AA49" s="807">
        <f t="shared" si="14"/>
        <v>1470855</v>
      </c>
      <c r="AB49" s="1355">
        <f t="shared" si="2"/>
        <v>7.33</v>
      </c>
      <c r="AC49" s="1356">
        <f t="shared" si="3"/>
        <v>16.850000000000001</v>
      </c>
      <c r="AD49" s="1357">
        <f t="shared" si="4"/>
        <v>24.18</v>
      </c>
      <c r="AE49" s="1358">
        <f t="shared" si="15"/>
        <v>4849911</v>
      </c>
      <c r="AF49" s="1359">
        <v>0.02</v>
      </c>
      <c r="AG49" s="1160">
        <v>5609329</v>
      </c>
      <c r="AH49" s="1160">
        <v>0</v>
      </c>
      <c r="AI49" s="1360">
        <f t="shared" si="16"/>
        <v>5609329</v>
      </c>
      <c r="AJ49" s="1358">
        <v>298908950</v>
      </c>
      <c r="AK49" s="1358">
        <f t="shared" si="19"/>
        <v>280466450</v>
      </c>
      <c r="AL49" s="1361">
        <f t="shared" si="17"/>
        <v>-6.1699390399651798E-2</v>
      </c>
      <c r="AM49" s="1362">
        <f t="shared" si="18"/>
        <v>280466450</v>
      </c>
      <c r="AN49" s="1348">
        <f t="shared" si="6"/>
        <v>0.02</v>
      </c>
      <c r="AO49" s="1348">
        <f t="shared" si="7"/>
        <v>0</v>
      </c>
      <c r="AP49" s="1358">
        <v>226186.5</v>
      </c>
      <c r="AQ49" s="1358">
        <f t="shared" si="8"/>
        <v>10685426.5</v>
      </c>
      <c r="AR49" s="1358">
        <f>ROUND(AQ49/'[2]3_Levels 1&amp;2'!C45,2)</f>
        <v>3479.46</v>
      </c>
    </row>
    <row r="50" spans="1:44" s="585" customFormat="1" ht="15" customHeight="1">
      <c r="A50" s="1267">
        <v>43</v>
      </c>
      <c r="B50" s="1347" t="s">
        <v>105</v>
      </c>
      <c r="C50" s="807">
        <v>207429239</v>
      </c>
      <c r="D50" s="807">
        <v>33404718</v>
      </c>
      <c r="E50" s="807">
        <f t="shared" si="9"/>
        <v>174024521</v>
      </c>
      <c r="F50" s="807">
        <v>169378836</v>
      </c>
      <c r="G50" s="1348">
        <f t="shared" si="10"/>
        <v>2.742777734049371E-2</v>
      </c>
      <c r="H50" s="1349">
        <f t="shared" si="1"/>
        <v>174024521</v>
      </c>
      <c r="I50" s="1350">
        <v>5.15</v>
      </c>
      <c r="J50" s="1351">
        <v>890911</v>
      </c>
      <c r="K50" s="1350">
        <v>8.68</v>
      </c>
      <c r="L50" s="1351">
        <v>1500418</v>
      </c>
      <c r="M50" s="1352">
        <v>6.63</v>
      </c>
      <c r="N50" s="1352">
        <v>16.09</v>
      </c>
      <c r="O50" s="1352">
        <v>7</v>
      </c>
      <c r="P50" s="1351">
        <v>1711340</v>
      </c>
      <c r="Q50" s="807">
        <f t="shared" si="11"/>
        <v>4102669</v>
      </c>
      <c r="R50" s="1352">
        <v>0</v>
      </c>
      <c r="S50" s="1351">
        <v>0</v>
      </c>
      <c r="T50" s="1352">
        <v>2.2999999999999998</v>
      </c>
      <c r="U50" s="1352">
        <v>29.45</v>
      </c>
      <c r="V50" s="1352">
        <v>7</v>
      </c>
      <c r="W50" s="1351">
        <v>2235230</v>
      </c>
      <c r="X50" s="807">
        <f t="shared" si="12"/>
        <v>2235230</v>
      </c>
      <c r="Y50" s="1354">
        <f t="shared" si="13"/>
        <v>13.83</v>
      </c>
      <c r="Z50" s="807">
        <f t="shared" si="13"/>
        <v>2391329</v>
      </c>
      <c r="AA50" s="807">
        <f t="shared" si="14"/>
        <v>3946570</v>
      </c>
      <c r="AB50" s="1355">
        <f t="shared" si="2"/>
        <v>12.84</v>
      </c>
      <c r="AC50" s="1356">
        <f t="shared" si="3"/>
        <v>23.58</v>
      </c>
      <c r="AD50" s="1357">
        <f t="shared" si="4"/>
        <v>36.42</v>
      </c>
      <c r="AE50" s="1358">
        <f t="shared" si="15"/>
        <v>6337899</v>
      </c>
      <c r="AF50" s="1359">
        <v>2.5000000000000001E-2</v>
      </c>
      <c r="AG50" s="1160">
        <v>8037486</v>
      </c>
      <c r="AH50" s="1160">
        <v>586527</v>
      </c>
      <c r="AI50" s="1360">
        <f t="shared" si="16"/>
        <v>8624013</v>
      </c>
      <c r="AJ50" s="1358">
        <v>340809960</v>
      </c>
      <c r="AK50" s="1358">
        <f t="shared" si="19"/>
        <v>344960520</v>
      </c>
      <c r="AL50" s="1359">
        <f t="shared" si="17"/>
        <v>1.2178517317979792E-2</v>
      </c>
      <c r="AM50" s="1358">
        <f t="shared" si="18"/>
        <v>344960520</v>
      </c>
      <c r="AN50" s="1348">
        <f t="shared" si="6"/>
        <v>2.3299727168778619E-2</v>
      </c>
      <c r="AO50" s="1348">
        <f t="shared" si="7"/>
        <v>1.7002728312213815E-3</v>
      </c>
      <c r="AP50" s="1358">
        <v>154246.5</v>
      </c>
      <c r="AQ50" s="1358">
        <f t="shared" si="8"/>
        <v>15116158.5</v>
      </c>
      <c r="AR50" s="1358">
        <f>ROUND(AQ50/'[2]3_Levels 1&amp;2'!C46,2)</f>
        <v>3669.86</v>
      </c>
    </row>
    <row r="51" spans="1:44" s="585" customFormat="1" ht="15" customHeight="1">
      <c r="A51" s="1267">
        <v>44</v>
      </c>
      <c r="B51" s="1347" t="s">
        <v>106</v>
      </c>
      <c r="C51" s="807">
        <v>390399648</v>
      </c>
      <c r="D51" s="807">
        <v>61126257</v>
      </c>
      <c r="E51" s="807">
        <f t="shared" si="9"/>
        <v>329273391</v>
      </c>
      <c r="F51" s="807">
        <v>309866415</v>
      </c>
      <c r="G51" s="1348">
        <f t="shared" si="10"/>
        <v>6.263013692529408E-2</v>
      </c>
      <c r="H51" s="1349">
        <f t="shared" si="1"/>
        <v>329273391</v>
      </c>
      <c r="I51" s="1350">
        <v>3.75</v>
      </c>
      <c r="J51" s="1351">
        <v>1236059</v>
      </c>
      <c r="K51" s="1350">
        <v>31.25</v>
      </c>
      <c r="L51" s="1351">
        <v>10300492</v>
      </c>
      <c r="M51" s="1352">
        <v>0</v>
      </c>
      <c r="N51" s="1352">
        <v>0</v>
      </c>
      <c r="O51" s="1352">
        <v>0</v>
      </c>
      <c r="P51" s="1351">
        <v>0</v>
      </c>
      <c r="Q51" s="807">
        <f t="shared" si="11"/>
        <v>11536551</v>
      </c>
      <c r="R51" s="1352">
        <v>5.5</v>
      </c>
      <c r="S51" s="1351">
        <v>1812904</v>
      </c>
      <c r="T51" s="1352">
        <v>0</v>
      </c>
      <c r="U51" s="1352">
        <v>0</v>
      </c>
      <c r="V51" s="1352">
        <v>0</v>
      </c>
      <c r="W51" s="1351">
        <v>0</v>
      </c>
      <c r="X51" s="807">
        <f t="shared" si="12"/>
        <v>1812904</v>
      </c>
      <c r="Y51" s="1354">
        <f t="shared" si="13"/>
        <v>40.5</v>
      </c>
      <c r="Z51" s="807">
        <f t="shared" si="13"/>
        <v>13349455</v>
      </c>
      <c r="AA51" s="807">
        <f t="shared" si="14"/>
        <v>0</v>
      </c>
      <c r="AB51" s="1355">
        <f t="shared" si="2"/>
        <v>5.51</v>
      </c>
      <c r="AC51" s="1356">
        <f t="shared" si="3"/>
        <v>35.04</v>
      </c>
      <c r="AD51" s="1357">
        <f t="shared" si="4"/>
        <v>40.54</v>
      </c>
      <c r="AE51" s="1358">
        <f t="shared" si="15"/>
        <v>13349455</v>
      </c>
      <c r="AF51" s="1359">
        <v>0.02</v>
      </c>
      <c r="AG51" s="1160">
        <v>16037137</v>
      </c>
      <c r="AH51" s="1160">
        <v>0</v>
      </c>
      <c r="AI51" s="1360">
        <f t="shared" si="16"/>
        <v>16037137</v>
      </c>
      <c r="AJ51" s="1358">
        <v>769613600</v>
      </c>
      <c r="AK51" s="1358">
        <f t="shared" si="19"/>
        <v>801856850</v>
      </c>
      <c r="AL51" s="1359">
        <f t="shared" si="17"/>
        <v>4.1895374510013857E-2</v>
      </c>
      <c r="AM51" s="1358">
        <f t="shared" si="18"/>
        <v>801856850</v>
      </c>
      <c r="AN51" s="1348">
        <f t="shared" si="6"/>
        <v>0.02</v>
      </c>
      <c r="AO51" s="1348">
        <f t="shared" si="7"/>
        <v>0</v>
      </c>
      <c r="AP51" s="1358">
        <v>90676</v>
      </c>
      <c r="AQ51" s="1358">
        <f t="shared" si="8"/>
        <v>29477268</v>
      </c>
      <c r="AR51" s="1358">
        <f>ROUND(AQ51/'[2]3_Levels 1&amp;2'!C47,2)</f>
        <v>4177.03</v>
      </c>
    </row>
    <row r="52" spans="1:44" s="585" customFormat="1" ht="15" customHeight="1">
      <c r="A52" s="1270">
        <v>45</v>
      </c>
      <c r="B52" s="1363" t="s">
        <v>107</v>
      </c>
      <c r="C52" s="826">
        <v>1363031223</v>
      </c>
      <c r="D52" s="826">
        <v>98852348</v>
      </c>
      <c r="E52" s="826">
        <f t="shared" si="9"/>
        <v>1264178875</v>
      </c>
      <c r="F52" s="826">
        <v>1203757496</v>
      </c>
      <c r="G52" s="1364">
        <f t="shared" si="10"/>
        <v>5.019397943587136E-2</v>
      </c>
      <c r="H52" s="1365">
        <f t="shared" si="1"/>
        <v>1264178875</v>
      </c>
      <c r="I52" s="1366">
        <v>4.05</v>
      </c>
      <c r="J52" s="1367">
        <v>5058708</v>
      </c>
      <c r="K52" s="1366">
        <v>45.85</v>
      </c>
      <c r="L52" s="1367">
        <v>55833981</v>
      </c>
      <c r="M52" s="1368">
        <v>0</v>
      </c>
      <c r="N52" s="1368">
        <v>0</v>
      </c>
      <c r="O52" s="1368">
        <v>0</v>
      </c>
      <c r="P52" s="1367">
        <v>0</v>
      </c>
      <c r="Q52" s="826">
        <f t="shared" si="11"/>
        <v>60892689</v>
      </c>
      <c r="R52" s="1368">
        <v>5.86</v>
      </c>
      <c r="S52" s="1367">
        <v>7319498</v>
      </c>
      <c r="T52" s="1368">
        <v>0</v>
      </c>
      <c r="U52" s="1368">
        <v>0</v>
      </c>
      <c r="V52" s="1368">
        <v>0</v>
      </c>
      <c r="W52" s="1367">
        <v>0</v>
      </c>
      <c r="X52" s="826">
        <f t="shared" si="12"/>
        <v>7319498</v>
      </c>
      <c r="Y52" s="1369">
        <f t="shared" si="13"/>
        <v>55.76</v>
      </c>
      <c r="Z52" s="826">
        <f t="shared" si="13"/>
        <v>68212187</v>
      </c>
      <c r="AA52" s="826">
        <f t="shared" si="14"/>
        <v>0</v>
      </c>
      <c r="AB52" s="1370">
        <f t="shared" si="2"/>
        <v>5.79</v>
      </c>
      <c r="AC52" s="1371">
        <f t="shared" si="3"/>
        <v>48.17</v>
      </c>
      <c r="AD52" s="1372">
        <f t="shared" si="4"/>
        <v>53.96</v>
      </c>
      <c r="AE52" s="1373">
        <f t="shared" si="15"/>
        <v>68212187</v>
      </c>
      <c r="AF52" s="1374">
        <v>0.03</v>
      </c>
      <c r="AG52" s="1174">
        <v>43416444</v>
      </c>
      <c r="AH52" s="1174">
        <v>1054930</v>
      </c>
      <c r="AI52" s="1375">
        <f t="shared" si="16"/>
        <v>44471374</v>
      </c>
      <c r="AJ52" s="1373">
        <v>1626730133</v>
      </c>
      <c r="AK52" s="1373">
        <f t="shared" si="19"/>
        <v>1482379133</v>
      </c>
      <c r="AL52" s="1374">
        <f t="shared" si="17"/>
        <v>-8.8736906676579033E-2</v>
      </c>
      <c r="AM52" s="1373">
        <f t="shared" si="18"/>
        <v>1482379133</v>
      </c>
      <c r="AN52" s="1364">
        <f t="shared" si="6"/>
        <v>2.9288353453906856E-2</v>
      </c>
      <c r="AO52" s="1364">
        <f t="shared" si="7"/>
        <v>7.11646552839057E-4</v>
      </c>
      <c r="AP52" s="1373">
        <v>275306</v>
      </c>
      <c r="AQ52" s="1373">
        <f t="shared" si="8"/>
        <v>112958867</v>
      </c>
      <c r="AR52" s="1373">
        <f>ROUND(AQ52/'[2]3_Levels 1&amp;2'!C48,2)</f>
        <v>11904.19</v>
      </c>
    </row>
    <row r="53" spans="1:44" s="1273" customFormat="1" ht="15" customHeight="1">
      <c r="A53" s="1267">
        <v>46</v>
      </c>
      <c r="B53" s="1347" t="s">
        <v>108</v>
      </c>
      <c r="C53" s="807">
        <v>67906860</v>
      </c>
      <c r="D53" s="807">
        <v>17250300</v>
      </c>
      <c r="E53" s="807">
        <f t="shared" si="9"/>
        <v>50656560</v>
      </c>
      <c r="F53" s="807">
        <v>48301280</v>
      </c>
      <c r="G53" s="1348">
        <f t="shared" si="10"/>
        <v>4.8762268826002125E-2</v>
      </c>
      <c r="H53" s="1349">
        <f t="shared" si="1"/>
        <v>50656560</v>
      </c>
      <c r="I53" s="1350">
        <v>3.38</v>
      </c>
      <c r="J53" s="1351">
        <v>172117</v>
      </c>
      <c r="K53" s="1350">
        <v>40.630000000000003</v>
      </c>
      <c r="L53" s="1351">
        <v>2052845</v>
      </c>
      <c r="M53" s="1352">
        <v>0</v>
      </c>
      <c r="N53" s="1352">
        <v>0</v>
      </c>
      <c r="O53" s="1352">
        <v>0</v>
      </c>
      <c r="P53" s="1351">
        <v>0</v>
      </c>
      <c r="Q53" s="807">
        <f t="shared" si="11"/>
        <v>2224962</v>
      </c>
      <c r="R53" s="1353">
        <v>0</v>
      </c>
      <c r="S53" s="1351">
        <v>0</v>
      </c>
      <c r="T53" s="1352">
        <v>0</v>
      </c>
      <c r="U53" s="1352">
        <v>0</v>
      </c>
      <c r="V53" s="1352">
        <v>0</v>
      </c>
      <c r="W53" s="1351">
        <v>0</v>
      </c>
      <c r="X53" s="807">
        <f t="shared" si="12"/>
        <v>0</v>
      </c>
      <c r="Y53" s="1354">
        <f t="shared" si="13"/>
        <v>44.010000000000005</v>
      </c>
      <c r="Z53" s="807">
        <f t="shared" si="13"/>
        <v>2224962</v>
      </c>
      <c r="AA53" s="807">
        <f t="shared" si="14"/>
        <v>0</v>
      </c>
      <c r="AB53" s="1355">
        <f t="shared" si="2"/>
        <v>0</v>
      </c>
      <c r="AC53" s="1356">
        <f t="shared" si="3"/>
        <v>43.92</v>
      </c>
      <c r="AD53" s="1357">
        <f t="shared" si="4"/>
        <v>43.92</v>
      </c>
      <c r="AE53" s="1358">
        <f t="shared" si="15"/>
        <v>2224962</v>
      </c>
      <c r="AF53" s="1359">
        <v>0.02</v>
      </c>
      <c r="AG53" s="1160">
        <v>1462301</v>
      </c>
      <c r="AH53" s="1160">
        <v>0</v>
      </c>
      <c r="AI53" s="1360">
        <f t="shared" si="16"/>
        <v>1462301</v>
      </c>
      <c r="AJ53" s="1358">
        <v>69646600</v>
      </c>
      <c r="AK53" s="1358">
        <f t="shared" si="19"/>
        <v>73115050</v>
      </c>
      <c r="AL53" s="1361">
        <f t="shared" si="17"/>
        <v>4.9800708146557043E-2</v>
      </c>
      <c r="AM53" s="1362">
        <f t="shared" si="18"/>
        <v>73115050</v>
      </c>
      <c r="AN53" s="1348">
        <f t="shared" si="6"/>
        <v>0.02</v>
      </c>
      <c r="AO53" s="1348">
        <f t="shared" si="7"/>
        <v>0</v>
      </c>
      <c r="AP53" s="1358">
        <v>30415</v>
      </c>
      <c r="AQ53" s="1358">
        <f t="shared" si="8"/>
        <v>3717678</v>
      </c>
      <c r="AR53" s="1358">
        <f>ROUND(AQ53/'[2]3_Levels 1&amp;2'!C49,2)</f>
        <v>3313.44</v>
      </c>
    </row>
    <row r="54" spans="1:44" s="585" customFormat="1" ht="15" customHeight="1">
      <c r="A54" s="1267">
        <v>47</v>
      </c>
      <c r="B54" s="1347" t="s">
        <v>109</v>
      </c>
      <c r="C54" s="807">
        <v>584035788</v>
      </c>
      <c r="D54" s="807">
        <v>39268684</v>
      </c>
      <c r="E54" s="807">
        <f t="shared" si="9"/>
        <v>544767104</v>
      </c>
      <c r="F54" s="807">
        <v>535511683</v>
      </c>
      <c r="G54" s="1348">
        <f t="shared" si="10"/>
        <v>1.7283322276276089E-2</v>
      </c>
      <c r="H54" s="1349">
        <f t="shared" si="1"/>
        <v>544767104</v>
      </c>
      <c r="I54" s="1350">
        <v>3.85</v>
      </c>
      <c r="J54" s="1351">
        <v>2138125</v>
      </c>
      <c r="K54" s="1350">
        <v>29.82</v>
      </c>
      <c r="L54" s="1351">
        <v>16674114</v>
      </c>
      <c r="M54" s="1352">
        <v>0</v>
      </c>
      <c r="N54" s="1352">
        <v>0</v>
      </c>
      <c r="O54" s="1352">
        <v>0</v>
      </c>
      <c r="P54" s="1351">
        <v>0</v>
      </c>
      <c r="Q54" s="807">
        <f t="shared" si="11"/>
        <v>18812239</v>
      </c>
      <c r="R54" s="1352">
        <v>10</v>
      </c>
      <c r="S54" s="1351">
        <v>5440163</v>
      </c>
      <c r="T54" s="1352">
        <v>0</v>
      </c>
      <c r="U54" s="1352">
        <v>0</v>
      </c>
      <c r="V54" s="1352">
        <v>0</v>
      </c>
      <c r="W54" s="1351">
        <v>0</v>
      </c>
      <c r="X54" s="807">
        <f t="shared" si="12"/>
        <v>5440163</v>
      </c>
      <c r="Y54" s="1354">
        <f t="shared" si="13"/>
        <v>43.67</v>
      </c>
      <c r="Z54" s="807">
        <f t="shared" si="13"/>
        <v>24252402</v>
      </c>
      <c r="AA54" s="807">
        <f t="shared" si="14"/>
        <v>0</v>
      </c>
      <c r="AB54" s="1355">
        <f t="shared" si="2"/>
        <v>9.99</v>
      </c>
      <c r="AC54" s="1356">
        <f t="shared" si="3"/>
        <v>34.53</v>
      </c>
      <c r="AD54" s="1357">
        <f t="shared" si="4"/>
        <v>44.52</v>
      </c>
      <c r="AE54" s="1358">
        <f t="shared" si="15"/>
        <v>24252402</v>
      </c>
      <c r="AF54" s="1359">
        <v>2.5000000000000001E-2</v>
      </c>
      <c r="AG54" s="1160">
        <v>16180635</v>
      </c>
      <c r="AH54" s="1160">
        <v>0</v>
      </c>
      <c r="AI54" s="1360">
        <f t="shared" si="16"/>
        <v>16180635</v>
      </c>
      <c r="AJ54" s="1358">
        <v>747026840</v>
      </c>
      <c r="AK54" s="1358">
        <f t="shared" si="19"/>
        <v>647225400</v>
      </c>
      <c r="AL54" s="1361">
        <f t="shared" si="17"/>
        <v>-0.13359819842617704</v>
      </c>
      <c r="AM54" s="1362">
        <f t="shared" si="18"/>
        <v>647225400</v>
      </c>
      <c r="AN54" s="1348">
        <f t="shared" si="6"/>
        <v>2.5000000000000001E-2</v>
      </c>
      <c r="AO54" s="1348">
        <f t="shared" si="7"/>
        <v>0</v>
      </c>
      <c r="AP54" s="1358">
        <v>85851</v>
      </c>
      <c r="AQ54" s="1358">
        <f t="shared" si="8"/>
        <v>40518888</v>
      </c>
      <c r="AR54" s="1358">
        <f>ROUND(AQ54/'[2]3_Levels 1&amp;2'!C50,2)</f>
        <v>11046.59</v>
      </c>
    </row>
    <row r="55" spans="1:44" s="585" customFormat="1" ht="15" customHeight="1">
      <c r="A55" s="1267">
        <v>48</v>
      </c>
      <c r="B55" s="1347" t="s">
        <v>110</v>
      </c>
      <c r="C55" s="807">
        <v>531339653</v>
      </c>
      <c r="D55" s="807">
        <v>83968205</v>
      </c>
      <c r="E55" s="807">
        <f t="shared" si="9"/>
        <v>447371448</v>
      </c>
      <c r="F55" s="807">
        <v>461382331</v>
      </c>
      <c r="G55" s="1348">
        <f t="shared" si="10"/>
        <v>-3.0367185864341215E-2</v>
      </c>
      <c r="H55" s="1349">
        <f t="shared" si="1"/>
        <v>447371448</v>
      </c>
      <c r="I55" s="1350">
        <v>3.65</v>
      </c>
      <c r="J55" s="1351">
        <v>1540345</v>
      </c>
      <c r="K55" s="1350">
        <v>25.66</v>
      </c>
      <c r="L55" s="1351">
        <v>10833619</v>
      </c>
      <c r="M55" s="1352">
        <v>0</v>
      </c>
      <c r="N55" s="1352">
        <v>0</v>
      </c>
      <c r="O55" s="1352">
        <v>0</v>
      </c>
      <c r="P55" s="1351">
        <v>0</v>
      </c>
      <c r="Q55" s="807">
        <f t="shared" si="11"/>
        <v>12373964</v>
      </c>
      <c r="R55" s="1352">
        <v>10</v>
      </c>
      <c r="S55" s="1351">
        <v>4219832</v>
      </c>
      <c r="T55" s="1352">
        <v>0</v>
      </c>
      <c r="U55" s="1352">
        <v>0</v>
      </c>
      <c r="V55" s="1352">
        <v>0</v>
      </c>
      <c r="W55" s="1351">
        <v>0</v>
      </c>
      <c r="X55" s="807">
        <f t="shared" si="12"/>
        <v>4219832</v>
      </c>
      <c r="Y55" s="1354">
        <f t="shared" si="13"/>
        <v>39.31</v>
      </c>
      <c r="Z55" s="807">
        <f t="shared" si="13"/>
        <v>16593796</v>
      </c>
      <c r="AA55" s="807">
        <f t="shared" si="14"/>
        <v>0</v>
      </c>
      <c r="AB55" s="1355">
        <f t="shared" si="2"/>
        <v>9.43</v>
      </c>
      <c r="AC55" s="1356">
        <f t="shared" si="3"/>
        <v>27.66</v>
      </c>
      <c r="AD55" s="1357">
        <f t="shared" si="4"/>
        <v>37.090000000000003</v>
      </c>
      <c r="AE55" s="1358">
        <f t="shared" si="15"/>
        <v>16593796</v>
      </c>
      <c r="AF55" s="1359">
        <v>2.2499999999999999E-2</v>
      </c>
      <c r="AG55" s="1160">
        <v>24609329</v>
      </c>
      <c r="AH55" s="1160">
        <v>0</v>
      </c>
      <c r="AI55" s="1360">
        <f t="shared" si="16"/>
        <v>24609329</v>
      </c>
      <c r="AJ55" s="1358">
        <v>965310578</v>
      </c>
      <c r="AK55" s="1358">
        <f t="shared" si="19"/>
        <v>1093747956</v>
      </c>
      <c r="AL55" s="1359">
        <f t="shared" si="17"/>
        <v>0.13305290641909862</v>
      </c>
      <c r="AM55" s="1358">
        <f t="shared" si="18"/>
        <v>1093747956</v>
      </c>
      <c r="AN55" s="1348">
        <f t="shared" si="6"/>
        <v>2.2499999990857125E-2</v>
      </c>
      <c r="AO55" s="1348">
        <f t="shared" si="7"/>
        <v>0</v>
      </c>
      <c r="AP55" s="1358">
        <v>191778</v>
      </c>
      <c r="AQ55" s="1358">
        <f t="shared" si="8"/>
        <v>41394903</v>
      </c>
      <c r="AR55" s="1358">
        <f>ROUND(AQ55/'[2]3_Levels 1&amp;2'!C51,2)</f>
        <v>7139.51</v>
      </c>
    </row>
    <row r="56" spans="1:44" s="585" customFormat="1" ht="15" customHeight="1">
      <c r="A56" s="1267">
        <v>49</v>
      </c>
      <c r="B56" s="1347" t="s">
        <v>111</v>
      </c>
      <c r="C56" s="807">
        <v>737786190</v>
      </c>
      <c r="D56" s="807">
        <v>130116436</v>
      </c>
      <c r="E56" s="807">
        <f t="shared" si="9"/>
        <v>607669754</v>
      </c>
      <c r="F56" s="807">
        <v>602196322</v>
      </c>
      <c r="G56" s="1348">
        <f t="shared" si="10"/>
        <v>9.0891156256513971E-3</v>
      </c>
      <c r="H56" s="1349">
        <f t="shared" si="1"/>
        <v>607669754</v>
      </c>
      <c r="I56" s="1350">
        <v>4.37</v>
      </c>
      <c r="J56" s="1351">
        <v>2753514</v>
      </c>
      <c r="K56" s="1350">
        <v>15.86</v>
      </c>
      <c r="L56" s="1351">
        <v>9993301</v>
      </c>
      <c r="M56" s="1352">
        <v>0</v>
      </c>
      <c r="N56" s="1352">
        <v>0</v>
      </c>
      <c r="O56" s="1352">
        <v>0</v>
      </c>
      <c r="P56" s="1351">
        <v>0</v>
      </c>
      <c r="Q56" s="807">
        <f t="shared" si="11"/>
        <v>12746815</v>
      </c>
      <c r="R56" s="1352"/>
      <c r="S56" s="1351"/>
      <c r="T56" s="1352"/>
      <c r="U56" s="1352"/>
      <c r="V56" s="1352"/>
      <c r="W56" s="1351"/>
      <c r="X56" s="807">
        <f t="shared" si="12"/>
        <v>0</v>
      </c>
      <c r="Y56" s="1354">
        <f t="shared" si="13"/>
        <v>20.23</v>
      </c>
      <c r="Z56" s="807">
        <f t="shared" si="13"/>
        <v>12746815</v>
      </c>
      <c r="AA56" s="807">
        <f t="shared" si="14"/>
        <v>0</v>
      </c>
      <c r="AB56" s="1355">
        <f t="shared" si="2"/>
        <v>0</v>
      </c>
      <c r="AC56" s="1356">
        <f t="shared" si="3"/>
        <v>20.98</v>
      </c>
      <c r="AD56" s="1357">
        <f t="shared" si="4"/>
        <v>20.98</v>
      </c>
      <c r="AE56" s="1358">
        <f t="shared" si="15"/>
        <v>12746815</v>
      </c>
      <c r="AF56" s="1359">
        <v>0.02</v>
      </c>
      <c r="AG56" s="1160">
        <v>23268105</v>
      </c>
      <c r="AH56" s="1160">
        <v>0</v>
      </c>
      <c r="AI56" s="1360">
        <f t="shared" si="16"/>
        <v>23268105</v>
      </c>
      <c r="AJ56" s="1358">
        <v>1165513400</v>
      </c>
      <c r="AK56" s="1358">
        <f t="shared" si="19"/>
        <v>1163405250</v>
      </c>
      <c r="AL56" s="1359">
        <f t="shared" si="17"/>
        <v>-1.8087737129405806E-3</v>
      </c>
      <c r="AM56" s="1358">
        <f t="shared" si="18"/>
        <v>1163405250</v>
      </c>
      <c r="AN56" s="1348">
        <f t="shared" si="6"/>
        <v>0.02</v>
      </c>
      <c r="AO56" s="1348">
        <f t="shared" si="7"/>
        <v>0</v>
      </c>
      <c r="AP56" s="1358">
        <v>581942.5</v>
      </c>
      <c r="AQ56" s="1358">
        <f t="shared" si="8"/>
        <v>36596862.5</v>
      </c>
      <c r="AR56" s="1358">
        <f>ROUND(AQ56/'[2]3_Levels 1&amp;2'!C52,2)</f>
        <v>2575.61</v>
      </c>
    </row>
    <row r="57" spans="1:44" s="585" customFormat="1" ht="15" customHeight="1">
      <c r="A57" s="1270">
        <v>50</v>
      </c>
      <c r="B57" s="1363" t="s">
        <v>112</v>
      </c>
      <c r="C57" s="826">
        <v>440483502</v>
      </c>
      <c r="D57" s="826">
        <v>85237982</v>
      </c>
      <c r="E57" s="826">
        <f t="shared" si="9"/>
        <v>355245520</v>
      </c>
      <c r="F57" s="826">
        <v>317846497</v>
      </c>
      <c r="G57" s="1364">
        <f t="shared" si="10"/>
        <v>0.11766378850480143</v>
      </c>
      <c r="H57" s="1365">
        <f t="shared" si="1"/>
        <v>349631146.70000005</v>
      </c>
      <c r="I57" s="1366">
        <v>2.61</v>
      </c>
      <c r="J57" s="1367">
        <v>906401</v>
      </c>
      <c r="K57" s="1366">
        <v>9.9700000000000006</v>
      </c>
      <c r="L57" s="1367">
        <v>3462678</v>
      </c>
      <c r="M57" s="1368">
        <v>0</v>
      </c>
      <c r="N57" s="1368">
        <v>0</v>
      </c>
      <c r="O57" s="1368">
        <v>0</v>
      </c>
      <c r="P57" s="1367">
        <v>0</v>
      </c>
      <c r="Q57" s="826">
        <f t="shared" si="11"/>
        <v>4369079</v>
      </c>
      <c r="R57" s="1368">
        <v>21.5</v>
      </c>
      <c r="S57" s="1367">
        <v>7744543</v>
      </c>
      <c r="T57" s="1368">
        <v>0</v>
      </c>
      <c r="U57" s="1368">
        <v>0</v>
      </c>
      <c r="V57" s="1368">
        <v>0</v>
      </c>
      <c r="W57" s="1367">
        <v>0</v>
      </c>
      <c r="X57" s="826">
        <f t="shared" si="12"/>
        <v>7744543</v>
      </c>
      <c r="Y57" s="1369">
        <f t="shared" si="13"/>
        <v>34.08</v>
      </c>
      <c r="Z57" s="826">
        <f t="shared" si="13"/>
        <v>12113622</v>
      </c>
      <c r="AA57" s="826">
        <f t="shared" si="14"/>
        <v>0</v>
      </c>
      <c r="AB57" s="1370">
        <f t="shared" si="2"/>
        <v>21.8</v>
      </c>
      <c r="AC57" s="1371">
        <f t="shared" si="3"/>
        <v>12.3</v>
      </c>
      <c r="AD57" s="1372">
        <f t="shared" si="4"/>
        <v>34.1</v>
      </c>
      <c r="AE57" s="1373">
        <f t="shared" si="15"/>
        <v>12113622</v>
      </c>
      <c r="AF57" s="1374">
        <v>0.02</v>
      </c>
      <c r="AG57" s="1174">
        <v>17399127</v>
      </c>
      <c r="AH57" s="1174">
        <v>0</v>
      </c>
      <c r="AI57" s="1375">
        <f t="shared" si="16"/>
        <v>17399127</v>
      </c>
      <c r="AJ57" s="1373">
        <v>795024600</v>
      </c>
      <c r="AK57" s="1373">
        <f t="shared" si="19"/>
        <v>869956350</v>
      </c>
      <c r="AL57" s="1374">
        <f t="shared" si="17"/>
        <v>9.4250857143288402E-2</v>
      </c>
      <c r="AM57" s="1373">
        <f t="shared" si="18"/>
        <v>869956350</v>
      </c>
      <c r="AN57" s="1364">
        <f t="shared" si="6"/>
        <v>0.02</v>
      </c>
      <c r="AO57" s="1364">
        <f t="shared" si="7"/>
        <v>0</v>
      </c>
      <c r="AP57" s="1373">
        <v>426134</v>
      </c>
      <c r="AQ57" s="1373">
        <f t="shared" si="8"/>
        <v>29938883</v>
      </c>
      <c r="AR57" s="1373">
        <f>ROUND(AQ57/'[2]3_Levels 1&amp;2'!C53,2)</f>
        <v>3720.96</v>
      </c>
    </row>
    <row r="58" spans="1:44" s="585" customFormat="1" ht="15" customHeight="1">
      <c r="A58" s="1267">
        <v>51</v>
      </c>
      <c r="B58" s="1347" t="s">
        <v>113</v>
      </c>
      <c r="C58" s="807">
        <v>677042989</v>
      </c>
      <c r="D58" s="807">
        <v>74041568</v>
      </c>
      <c r="E58" s="807">
        <f t="shared" si="9"/>
        <v>603001421</v>
      </c>
      <c r="F58" s="807">
        <v>607130507</v>
      </c>
      <c r="G58" s="1348">
        <f t="shared" si="10"/>
        <v>-6.800985871065774E-3</v>
      </c>
      <c r="H58" s="1349">
        <f t="shared" si="1"/>
        <v>603001421</v>
      </c>
      <c r="I58" s="1350">
        <v>8.36</v>
      </c>
      <c r="J58" s="1351">
        <v>4968826</v>
      </c>
      <c r="K58" s="1350">
        <v>11.18</v>
      </c>
      <c r="L58" s="1351">
        <v>6649422</v>
      </c>
      <c r="M58" s="1352">
        <v>11.55</v>
      </c>
      <c r="N58" s="1352">
        <v>12.17</v>
      </c>
      <c r="O58" s="1352">
        <v>3</v>
      </c>
      <c r="P58" s="1351">
        <v>6986223</v>
      </c>
      <c r="Q58" s="807">
        <f t="shared" si="11"/>
        <v>18604471</v>
      </c>
      <c r="R58" s="1353">
        <v>0</v>
      </c>
      <c r="S58" s="1351">
        <v>0</v>
      </c>
      <c r="T58" s="1352">
        <v>6</v>
      </c>
      <c r="U58" s="1352">
        <v>15</v>
      </c>
      <c r="V58" s="1352">
        <v>3</v>
      </c>
      <c r="W58" s="1351">
        <v>3175890</v>
      </c>
      <c r="X58" s="807">
        <f t="shared" si="12"/>
        <v>3175890</v>
      </c>
      <c r="Y58" s="1354">
        <f t="shared" si="13"/>
        <v>19.54</v>
      </c>
      <c r="Z58" s="807">
        <f t="shared" si="13"/>
        <v>11618248</v>
      </c>
      <c r="AA58" s="807">
        <f t="shared" si="14"/>
        <v>10162113</v>
      </c>
      <c r="AB58" s="1355">
        <f t="shared" si="2"/>
        <v>5.27</v>
      </c>
      <c r="AC58" s="1356">
        <f t="shared" si="3"/>
        <v>30.85</v>
      </c>
      <c r="AD58" s="1357">
        <f t="shared" si="4"/>
        <v>36.119999999999997</v>
      </c>
      <c r="AE58" s="1358">
        <f t="shared" si="15"/>
        <v>21780361</v>
      </c>
      <c r="AF58" s="1359">
        <v>1.7500000000000002E-2</v>
      </c>
      <c r="AG58" s="1160">
        <v>18094556</v>
      </c>
      <c r="AH58" s="1160">
        <v>0</v>
      </c>
      <c r="AI58" s="1360">
        <f t="shared" si="16"/>
        <v>18094556</v>
      </c>
      <c r="AJ58" s="1358">
        <v>1166088343</v>
      </c>
      <c r="AK58" s="1358">
        <f t="shared" si="19"/>
        <v>1033974629</v>
      </c>
      <c r="AL58" s="1361">
        <f t="shared" si="17"/>
        <v>-0.11329648803461197</v>
      </c>
      <c r="AM58" s="1362">
        <f t="shared" si="18"/>
        <v>1033974629</v>
      </c>
      <c r="AN58" s="1348">
        <f t="shared" si="6"/>
        <v>1.7499999992746436E-2</v>
      </c>
      <c r="AO58" s="1348">
        <f t="shared" si="7"/>
        <v>0</v>
      </c>
      <c r="AP58" s="1358">
        <v>492355.5</v>
      </c>
      <c r="AQ58" s="1358">
        <f t="shared" si="8"/>
        <v>40367272.5</v>
      </c>
      <c r="AR58" s="1358">
        <f>ROUND(AQ58/'[2]3_Levels 1&amp;2'!C54,2)</f>
        <v>4631.93</v>
      </c>
    </row>
    <row r="59" spans="1:44" s="585" customFormat="1" ht="15" customHeight="1">
      <c r="A59" s="1267">
        <v>52</v>
      </c>
      <c r="B59" s="1347" t="s">
        <v>114</v>
      </c>
      <c r="C59" s="807">
        <v>2279063213</v>
      </c>
      <c r="D59" s="807">
        <v>501455681</v>
      </c>
      <c r="E59" s="807">
        <f t="shared" si="9"/>
        <v>1777607532</v>
      </c>
      <c r="F59" s="807">
        <v>1714157583</v>
      </c>
      <c r="G59" s="1348">
        <f t="shared" si="10"/>
        <v>3.7015236889104609E-2</v>
      </c>
      <c r="H59" s="1349">
        <f t="shared" si="1"/>
        <v>1777607532</v>
      </c>
      <c r="I59" s="1350">
        <v>3.78</v>
      </c>
      <c r="J59" s="1351">
        <v>6620916</v>
      </c>
      <c r="K59" s="1350">
        <v>46.5</v>
      </c>
      <c r="L59" s="1351">
        <v>81444411</v>
      </c>
      <c r="M59" s="1352">
        <v>0</v>
      </c>
      <c r="N59" s="1352">
        <v>0</v>
      </c>
      <c r="O59" s="1352">
        <v>0</v>
      </c>
      <c r="P59" s="1351">
        <v>0</v>
      </c>
      <c r="Q59" s="807">
        <f t="shared" si="11"/>
        <v>88065327</v>
      </c>
      <c r="R59" s="1352">
        <v>17.899999999999999</v>
      </c>
      <c r="S59" s="1351">
        <v>31359184</v>
      </c>
      <c r="T59" s="1352">
        <v>0</v>
      </c>
      <c r="U59" s="1352">
        <v>0</v>
      </c>
      <c r="V59" s="1352">
        <v>0</v>
      </c>
      <c r="W59" s="1351">
        <v>0</v>
      </c>
      <c r="X59" s="807">
        <f t="shared" si="12"/>
        <v>31359184</v>
      </c>
      <c r="Y59" s="1354">
        <f t="shared" si="13"/>
        <v>68.180000000000007</v>
      </c>
      <c r="Z59" s="807">
        <f t="shared" si="13"/>
        <v>119424511</v>
      </c>
      <c r="AA59" s="807">
        <f t="shared" si="14"/>
        <v>0</v>
      </c>
      <c r="AB59" s="1355">
        <f t="shared" si="2"/>
        <v>17.64</v>
      </c>
      <c r="AC59" s="1356">
        <f t="shared" si="3"/>
        <v>49.54</v>
      </c>
      <c r="AD59" s="1357">
        <f t="shared" si="4"/>
        <v>67.180000000000007</v>
      </c>
      <c r="AE59" s="1358">
        <f t="shared" si="15"/>
        <v>119424511</v>
      </c>
      <c r="AF59" s="1359">
        <v>0.02</v>
      </c>
      <c r="AG59" s="1160">
        <v>89782899</v>
      </c>
      <c r="AH59" s="1160">
        <v>0</v>
      </c>
      <c r="AI59" s="1360">
        <f t="shared" si="16"/>
        <v>89782899</v>
      </c>
      <c r="AJ59" s="1358">
        <v>4261427650</v>
      </c>
      <c r="AK59" s="1358">
        <f t="shared" si="19"/>
        <v>4489144950</v>
      </c>
      <c r="AL59" s="1361">
        <f t="shared" si="17"/>
        <v>5.343685701199221E-2</v>
      </c>
      <c r="AM59" s="1362">
        <f t="shared" si="18"/>
        <v>4489144950</v>
      </c>
      <c r="AN59" s="1348">
        <f t="shared" si="6"/>
        <v>0.02</v>
      </c>
      <c r="AO59" s="1348">
        <f t="shared" si="7"/>
        <v>0</v>
      </c>
      <c r="AP59" s="1358">
        <v>1975831</v>
      </c>
      <c r="AQ59" s="1358">
        <f t="shared" si="8"/>
        <v>211183241</v>
      </c>
      <c r="AR59" s="1358">
        <f>ROUND(AQ59/'[2]3_Levels 1&amp;2'!C55,2)</f>
        <v>5609.12</v>
      </c>
    </row>
    <row r="60" spans="1:44" s="585" customFormat="1" ht="15" customHeight="1">
      <c r="A60" s="1267">
        <v>53</v>
      </c>
      <c r="B60" s="1347" t="s">
        <v>115</v>
      </c>
      <c r="C60" s="807">
        <v>727064523</v>
      </c>
      <c r="D60" s="807">
        <v>191783978</v>
      </c>
      <c r="E60" s="807">
        <f t="shared" si="9"/>
        <v>535280545</v>
      </c>
      <c r="F60" s="807">
        <v>517717530</v>
      </c>
      <c r="G60" s="1348">
        <f t="shared" si="10"/>
        <v>3.3923933385064248E-2</v>
      </c>
      <c r="H60" s="1349">
        <f t="shared" si="1"/>
        <v>535280545</v>
      </c>
      <c r="I60" s="1350">
        <v>4.0599999999999996</v>
      </c>
      <c r="J60" s="1351">
        <v>2154753</v>
      </c>
      <c r="K60" s="1350">
        <v>0</v>
      </c>
      <c r="L60" s="1351">
        <v>0</v>
      </c>
      <c r="M60" s="1352">
        <v>3</v>
      </c>
      <c r="N60" s="1352">
        <v>15</v>
      </c>
      <c r="O60" s="1352">
        <v>2</v>
      </c>
      <c r="P60" s="1351">
        <v>4450891</v>
      </c>
      <c r="Q60" s="807">
        <f t="shared" si="11"/>
        <v>6605644</v>
      </c>
      <c r="R60" s="1352">
        <v>0</v>
      </c>
      <c r="S60" s="1351">
        <v>0</v>
      </c>
      <c r="T60" s="1352">
        <v>2.1</v>
      </c>
      <c r="U60" s="1352">
        <v>15</v>
      </c>
      <c r="V60" s="1352">
        <v>3</v>
      </c>
      <c r="W60" s="1351">
        <v>1037707</v>
      </c>
      <c r="X60" s="807">
        <f t="shared" si="12"/>
        <v>1037707</v>
      </c>
      <c r="Y60" s="1354">
        <f t="shared" si="13"/>
        <v>4.0599999999999996</v>
      </c>
      <c r="Z60" s="807">
        <f t="shared" si="13"/>
        <v>2154753</v>
      </c>
      <c r="AA60" s="807">
        <f t="shared" si="14"/>
        <v>5488598</v>
      </c>
      <c r="AB60" s="1355">
        <f t="shared" si="2"/>
        <v>1.94</v>
      </c>
      <c r="AC60" s="1356">
        <f t="shared" si="3"/>
        <v>12.34</v>
      </c>
      <c r="AD60" s="1357">
        <f t="shared" si="4"/>
        <v>14.28</v>
      </c>
      <c r="AE60" s="1358">
        <f t="shared" si="15"/>
        <v>7643351</v>
      </c>
      <c r="AF60" s="1359">
        <v>0.02</v>
      </c>
      <c r="AG60" s="1160">
        <v>38159268</v>
      </c>
      <c r="AH60" s="1160">
        <v>1107197</v>
      </c>
      <c r="AI60" s="1360">
        <f t="shared" si="16"/>
        <v>39266465</v>
      </c>
      <c r="AJ60" s="1358">
        <v>1834064050</v>
      </c>
      <c r="AK60" s="1358">
        <f t="shared" si="19"/>
        <v>1963323250</v>
      </c>
      <c r="AL60" s="1359">
        <f t="shared" si="17"/>
        <v>7.0476928000415259E-2</v>
      </c>
      <c r="AM60" s="1358">
        <f t="shared" si="18"/>
        <v>1963323250</v>
      </c>
      <c r="AN60" s="1348">
        <f t="shared" si="6"/>
        <v>1.943605975225934E-2</v>
      </c>
      <c r="AO60" s="1348">
        <f t="shared" si="7"/>
        <v>5.6394024774066118E-4</v>
      </c>
      <c r="AP60" s="1358">
        <v>760958</v>
      </c>
      <c r="AQ60" s="1358">
        <f t="shared" si="8"/>
        <v>47670774</v>
      </c>
      <c r="AR60" s="1358">
        <f>ROUND(AQ60/'[2]3_Levels 1&amp;2'!C56,2)</f>
        <v>2478.08</v>
      </c>
    </row>
    <row r="61" spans="1:44" s="585" customFormat="1" ht="15" customHeight="1">
      <c r="A61" s="1267">
        <v>54</v>
      </c>
      <c r="B61" s="1347" t="s">
        <v>116</v>
      </c>
      <c r="C61" s="807">
        <v>60970848</v>
      </c>
      <c r="D61" s="807">
        <v>5384672</v>
      </c>
      <c r="E61" s="807">
        <f t="shared" si="9"/>
        <v>55586176</v>
      </c>
      <c r="F61" s="807">
        <v>53246056</v>
      </c>
      <c r="G61" s="1348">
        <f t="shared" si="10"/>
        <v>4.3949170620261525E-2</v>
      </c>
      <c r="H61" s="1349">
        <f t="shared" si="1"/>
        <v>55586176</v>
      </c>
      <c r="I61" s="1350">
        <v>5.07</v>
      </c>
      <c r="J61" s="1351">
        <v>281070</v>
      </c>
      <c r="K61" s="1350">
        <v>30.2</v>
      </c>
      <c r="L61" s="1351">
        <v>1674226</v>
      </c>
      <c r="M61" s="1352">
        <v>0</v>
      </c>
      <c r="N61" s="1352">
        <v>0</v>
      </c>
      <c r="O61" s="1352">
        <v>0</v>
      </c>
      <c r="P61" s="1351">
        <v>0</v>
      </c>
      <c r="Q61" s="807">
        <f t="shared" si="11"/>
        <v>1955296</v>
      </c>
      <c r="R61" s="1352">
        <v>0</v>
      </c>
      <c r="S61" s="1351">
        <v>0</v>
      </c>
      <c r="T61" s="1352">
        <v>0</v>
      </c>
      <c r="U61" s="1352">
        <v>0</v>
      </c>
      <c r="V61" s="1352">
        <v>0</v>
      </c>
      <c r="W61" s="1351">
        <v>0</v>
      </c>
      <c r="X61" s="807">
        <f t="shared" si="12"/>
        <v>0</v>
      </c>
      <c r="Y61" s="1354">
        <f t="shared" si="13"/>
        <v>35.269999999999996</v>
      </c>
      <c r="Z61" s="807">
        <f t="shared" si="13"/>
        <v>1955296</v>
      </c>
      <c r="AA61" s="807">
        <f t="shared" si="14"/>
        <v>0</v>
      </c>
      <c r="AB61" s="1355">
        <f t="shared" si="2"/>
        <v>0</v>
      </c>
      <c r="AC61" s="1356">
        <f t="shared" si="3"/>
        <v>35.18</v>
      </c>
      <c r="AD61" s="1357">
        <f t="shared" si="4"/>
        <v>35.18</v>
      </c>
      <c r="AE61" s="1358">
        <f t="shared" si="15"/>
        <v>1955296</v>
      </c>
      <c r="AF61" s="1359">
        <v>1.4999999999999999E-2</v>
      </c>
      <c r="AG61" s="1160">
        <v>786334</v>
      </c>
      <c r="AH61" s="1160">
        <v>0</v>
      </c>
      <c r="AI61" s="1360">
        <f t="shared" si="16"/>
        <v>786334</v>
      </c>
      <c r="AJ61" s="1358">
        <v>57620200</v>
      </c>
      <c r="AK61" s="1358">
        <f t="shared" si="19"/>
        <v>52422267</v>
      </c>
      <c r="AL61" s="1359">
        <f t="shared" si="17"/>
        <v>-9.0210256125456009E-2</v>
      </c>
      <c r="AM61" s="1358">
        <f t="shared" si="18"/>
        <v>52422267</v>
      </c>
      <c r="AN61" s="1348">
        <f t="shared" si="6"/>
        <v>1.4999999904620684E-2</v>
      </c>
      <c r="AO61" s="1348">
        <f t="shared" si="7"/>
        <v>0</v>
      </c>
      <c r="AP61" s="1358">
        <v>47820.5</v>
      </c>
      <c r="AQ61" s="1358">
        <f t="shared" si="8"/>
        <v>2789450.5</v>
      </c>
      <c r="AR61" s="1358">
        <f>ROUND(AQ61/'[2]3_Levels 1&amp;2'!C57,2)</f>
        <v>4344.9399999999996</v>
      </c>
    </row>
    <row r="62" spans="1:44" s="585" customFormat="1" ht="15" customHeight="1">
      <c r="A62" s="1270">
        <v>55</v>
      </c>
      <c r="B62" s="1363" t="s">
        <v>117</v>
      </c>
      <c r="C62" s="826">
        <v>1073561865</v>
      </c>
      <c r="D62" s="826">
        <v>180091915</v>
      </c>
      <c r="E62" s="826">
        <f t="shared" si="9"/>
        <v>893469950</v>
      </c>
      <c r="F62" s="826">
        <v>864993550</v>
      </c>
      <c r="G62" s="1364">
        <f t="shared" si="10"/>
        <v>3.2920939121453566E-2</v>
      </c>
      <c r="H62" s="1365">
        <f t="shared" si="1"/>
        <v>893469950</v>
      </c>
      <c r="I62" s="1366">
        <v>3.86</v>
      </c>
      <c r="J62" s="1367">
        <v>3399145</v>
      </c>
      <c r="K62" s="1366">
        <v>5.41</v>
      </c>
      <c r="L62" s="1367">
        <v>4764155</v>
      </c>
      <c r="M62" s="1368">
        <v>0</v>
      </c>
      <c r="N62" s="1368">
        <v>0</v>
      </c>
      <c r="O62" s="1368">
        <v>0</v>
      </c>
      <c r="P62" s="1367">
        <v>0</v>
      </c>
      <c r="Q62" s="826">
        <f t="shared" si="11"/>
        <v>8163300</v>
      </c>
      <c r="R62" s="1368">
        <v>0</v>
      </c>
      <c r="S62" s="1367">
        <v>0</v>
      </c>
      <c r="T62" s="1368">
        <v>0</v>
      </c>
      <c r="U62" s="1368">
        <v>0</v>
      </c>
      <c r="V62" s="1368">
        <v>0</v>
      </c>
      <c r="W62" s="1367">
        <v>0</v>
      </c>
      <c r="X62" s="826">
        <f t="shared" si="12"/>
        <v>0</v>
      </c>
      <c r="Y62" s="1369">
        <f t="shared" si="13"/>
        <v>9.27</v>
      </c>
      <c r="Z62" s="826">
        <f t="shared" si="13"/>
        <v>8163300</v>
      </c>
      <c r="AA62" s="826">
        <f t="shared" si="14"/>
        <v>0</v>
      </c>
      <c r="AB62" s="1370">
        <f t="shared" si="2"/>
        <v>0</v>
      </c>
      <c r="AC62" s="1371">
        <f t="shared" si="3"/>
        <v>9.14</v>
      </c>
      <c r="AD62" s="1372">
        <f t="shared" si="4"/>
        <v>9.14</v>
      </c>
      <c r="AE62" s="1373">
        <f t="shared" si="15"/>
        <v>8163300</v>
      </c>
      <c r="AF62" s="1374">
        <v>2.2099999999999998E-2</v>
      </c>
      <c r="AG62" s="1174">
        <v>55443075</v>
      </c>
      <c r="AH62" s="1174">
        <v>0</v>
      </c>
      <c r="AI62" s="1375">
        <f t="shared" si="16"/>
        <v>55443075</v>
      </c>
      <c r="AJ62" s="1373">
        <v>2710950577</v>
      </c>
      <c r="AK62" s="1373">
        <f t="shared" si="19"/>
        <v>2508736425</v>
      </c>
      <c r="AL62" s="1374">
        <f t="shared" si="17"/>
        <v>-7.4591604035723444E-2</v>
      </c>
      <c r="AM62" s="1373">
        <f t="shared" si="18"/>
        <v>2508736425</v>
      </c>
      <c r="AN62" s="1364">
        <f t="shared" si="6"/>
        <v>2.2100000002989551E-2</v>
      </c>
      <c r="AO62" s="1364">
        <f t="shared" si="7"/>
        <v>0</v>
      </c>
      <c r="AP62" s="1373">
        <v>360447.5</v>
      </c>
      <c r="AQ62" s="1373">
        <f t="shared" si="8"/>
        <v>63966822.5</v>
      </c>
      <c r="AR62" s="1373">
        <f>ROUND(AQ62/'[2]3_Levels 1&amp;2'!C58,2)</f>
        <v>3690.25</v>
      </c>
    </row>
    <row r="63" spans="1:44" s="585" customFormat="1" ht="15" customHeight="1">
      <c r="A63" s="1267">
        <v>56</v>
      </c>
      <c r="B63" s="1347" t="s">
        <v>118</v>
      </c>
      <c r="C63" s="807">
        <v>196832471</v>
      </c>
      <c r="D63" s="807">
        <v>34910407</v>
      </c>
      <c r="E63" s="807">
        <f t="shared" si="9"/>
        <v>161922064</v>
      </c>
      <c r="F63" s="807">
        <v>188559661</v>
      </c>
      <c r="G63" s="1348">
        <f t="shared" si="10"/>
        <v>-0.14126879979912565</v>
      </c>
      <c r="H63" s="1349">
        <f t="shared" si="1"/>
        <v>161922064</v>
      </c>
      <c r="I63" s="1350">
        <v>3.55</v>
      </c>
      <c r="J63" s="1351">
        <v>551468</v>
      </c>
      <c r="K63" s="1350">
        <v>17.98</v>
      </c>
      <c r="L63" s="1351">
        <v>2792285</v>
      </c>
      <c r="M63" s="1352">
        <v>1.6</v>
      </c>
      <c r="N63" s="1352">
        <v>1.64</v>
      </c>
      <c r="O63" s="1352">
        <v>15</v>
      </c>
      <c r="P63" s="1351">
        <v>254740</v>
      </c>
      <c r="Q63" s="807">
        <f t="shared" si="11"/>
        <v>3598493</v>
      </c>
      <c r="R63" s="1353">
        <v>13.5</v>
      </c>
      <c r="S63" s="1351">
        <v>2074511</v>
      </c>
      <c r="T63" s="1352">
        <v>0</v>
      </c>
      <c r="U63" s="1352">
        <v>0</v>
      </c>
      <c r="V63" s="1352">
        <v>0</v>
      </c>
      <c r="W63" s="1351">
        <v>0</v>
      </c>
      <c r="X63" s="807">
        <f t="shared" si="12"/>
        <v>2074511</v>
      </c>
      <c r="Y63" s="1354">
        <f t="shared" si="13"/>
        <v>35.03</v>
      </c>
      <c r="Z63" s="807">
        <f t="shared" si="13"/>
        <v>5418264</v>
      </c>
      <c r="AA63" s="807">
        <f t="shared" si="14"/>
        <v>254740</v>
      </c>
      <c r="AB63" s="1355">
        <f t="shared" si="2"/>
        <v>12.81</v>
      </c>
      <c r="AC63" s="1356">
        <f t="shared" si="3"/>
        <v>22.22</v>
      </c>
      <c r="AD63" s="1357">
        <f t="shared" si="4"/>
        <v>35.04</v>
      </c>
      <c r="AE63" s="1358">
        <f t="shared" si="15"/>
        <v>5673004</v>
      </c>
      <c r="AF63" s="1359">
        <v>0.03</v>
      </c>
      <c r="AG63" s="1160">
        <v>7202780</v>
      </c>
      <c r="AH63" s="1160">
        <v>0</v>
      </c>
      <c r="AI63" s="1360">
        <f t="shared" si="16"/>
        <v>7202780</v>
      </c>
      <c r="AJ63" s="1358">
        <v>250599350</v>
      </c>
      <c r="AK63" s="1358">
        <f t="shared" si="19"/>
        <v>240092667</v>
      </c>
      <c r="AL63" s="1361">
        <f t="shared" si="17"/>
        <v>-4.1926218084763586E-2</v>
      </c>
      <c r="AM63" s="1362">
        <f t="shared" si="18"/>
        <v>240092667</v>
      </c>
      <c r="AN63" s="1348">
        <f t="shared" si="6"/>
        <v>2.9999999958349417E-2</v>
      </c>
      <c r="AO63" s="1348">
        <f t="shared" si="7"/>
        <v>0</v>
      </c>
      <c r="AP63" s="1358">
        <v>146383.5</v>
      </c>
      <c r="AQ63" s="1358">
        <f t="shared" si="8"/>
        <v>13022167.5</v>
      </c>
      <c r="AR63" s="1358">
        <f>ROUND(AQ63/'[2]3_Levels 1&amp;2'!C59,2)</f>
        <v>4183.16</v>
      </c>
    </row>
    <row r="64" spans="1:44" s="585" customFormat="1" ht="15" customHeight="1">
      <c r="A64" s="1267">
        <v>57</v>
      </c>
      <c r="B64" s="1347" t="s">
        <v>119</v>
      </c>
      <c r="C64" s="807">
        <v>433829519</v>
      </c>
      <c r="D64" s="807">
        <v>92640972</v>
      </c>
      <c r="E64" s="807">
        <f t="shared" si="9"/>
        <v>341188547</v>
      </c>
      <c r="F64" s="807">
        <v>329990420</v>
      </c>
      <c r="G64" s="1348">
        <f t="shared" si="10"/>
        <v>3.3934703316538702E-2</v>
      </c>
      <c r="H64" s="1349">
        <f t="shared" si="1"/>
        <v>341188547</v>
      </c>
      <c r="I64" s="1350">
        <v>4.6500000000000004</v>
      </c>
      <c r="J64" s="1351">
        <v>1559005</v>
      </c>
      <c r="K64" s="1350">
        <v>35</v>
      </c>
      <c r="L64" s="1351">
        <v>11734450</v>
      </c>
      <c r="M64" s="1352">
        <v>0</v>
      </c>
      <c r="N64" s="1352">
        <v>0</v>
      </c>
      <c r="O64" s="1352">
        <v>0</v>
      </c>
      <c r="P64" s="1351">
        <v>0</v>
      </c>
      <c r="Q64" s="807">
        <f t="shared" si="11"/>
        <v>13293455</v>
      </c>
      <c r="R64" s="1352">
        <v>0</v>
      </c>
      <c r="S64" s="1351">
        <v>0</v>
      </c>
      <c r="T64" s="1352">
        <v>0</v>
      </c>
      <c r="U64" s="1352">
        <v>0</v>
      </c>
      <c r="V64" s="1352">
        <v>0</v>
      </c>
      <c r="W64" s="1351">
        <v>0</v>
      </c>
      <c r="X64" s="807">
        <f t="shared" si="12"/>
        <v>0</v>
      </c>
      <c r="Y64" s="1354">
        <f t="shared" si="13"/>
        <v>39.65</v>
      </c>
      <c r="Z64" s="807">
        <f t="shared" si="13"/>
        <v>13293455</v>
      </c>
      <c r="AA64" s="807">
        <f t="shared" si="14"/>
        <v>0</v>
      </c>
      <c r="AB64" s="1355">
        <f t="shared" si="2"/>
        <v>0</v>
      </c>
      <c r="AC64" s="1356">
        <f t="shared" si="3"/>
        <v>38.96</v>
      </c>
      <c r="AD64" s="1357">
        <f t="shared" si="4"/>
        <v>38.96</v>
      </c>
      <c r="AE64" s="1358">
        <f t="shared" si="15"/>
        <v>13293455</v>
      </c>
      <c r="AF64" s="1359">
        <v>1.4999999999999999E-2</v>
      </c>
      <c r="AG64" s="1160">
        <v>12629537</v>
      </c>
      <c r="AH64" s="1160">
        <v>0</v>
      </c>
      <c r="AI64" s="1360">
        <f t="shared" si="16"/>
        <v>12629537</v>
      </c>
      <c r="AJ64" s="1358">
        <v>810476733</v>
      </c>
      <c r="AK64" s="1358">
        <f t="shared" si="19"/>
        <v>841969133</v>
      </c>
      <c r="AL64" s="1361">
        <f t="shared" si="17"/>
        <v>3.8856636739502799E-2</v>
      </c>
      <c r="AM64" s="1362">
        <f t="shared" si="18"/>
        <v>841969133</v>
      </c>
      <c r="AN64" s="1348">
        <f t="shared" si="6"/>
        <v>1.5000000005938459E-2</v>
      </c>
      <c r="AO64" s="1348">
        <f t="shared" si="7"/>
        <v>0</v>
      </c>
      <c r="AP64" s="1358">
        <v>3094306.5</v>
      </c>
      <c r="AQ64" s="1358">
        <f t="shared" si="8"/>
        <v>29017298.5</v>
      </c>
      <c r="AR64" s="1358">
        <f>ROUND(AQ64/'[2]3_Levels 1&amp;2'!C60,2)</f>
        <v>3103.79</v>
      </c>
    </row>
    <row r="65" spans="1:44" s="585" customFormat="1" ht="15" customHeight="1">
      <c r="A65" s="1267">
        <v>58</v>
      </c>
      <c r="B65" s="1347" t="s">
        <v>120</v>
      </c>
      <c r="C65" s="807">
        <v>188641880</v>
      </c>
      <c r="D65" s="807">
        <v>50234143</v>
      </c>
      <c r="E65" s="807">
        <f t="shared" si="9"/>
        <v>138407737</v>
      </c>
      <c r="F65" s="807">
        <v>140841191</v>
      </c>
      <c r="G65" s="1348">
        <f t="shared" si="10"/>
        <v>-1.7277999303485014E-2</v>
      </c>
      <c r="H65" s="1349">
        <f t="shared" si="1"/>
        <v>138407737</v>
      </c>
      <c r="I65" s="1350">
        <v>4.18</v>
      </c>
      <c r="J65" s="1351">
        <v>566785</v>
      </c>
      <c r="K65" s="1350">
        <v>8.1199999999999992</v>
      </c>
      <c r="L65" s="1351">
        <v>1101027</v>
      </c>
      <c r="M65" s="1352">
        <v>10.39</v>
      </c>
      <c r="N65" s="1352">
        <v>18.77</v>
      </c>
      <c r="O65" s="1352">
        <v>9</v>
      </c>
      <c r="P65" s="1351">
        <v>2082915</v>
      </c>
      <c r="Q65" s="807">
        <f t="shared" si="11"/>
        <v>3750727</v>
      </c>
      <c r="R65" s="1352">
        <v>0</v>
      </c>
      <c r="S65" s="1351">
        <v>0</v>
      </c>
      <c r="T65" s="1352">
        <v>8.6300000000000008</v>
      </c>
      <c r="U65" s="1352">
        <v>38.86</v>
      </c>
      <c r="V65" s="1352">
        <v>9</v>
      </c>
      <c r="W65" s="1351">
        <v>3597916</v>
      </c>
      <c r="X65" s="807">
        <f t="shared" si="12"/>
        <v>3597916</v>
      </c>
      <c r="Y65" s="1354">
        <f t="shared" si="13"/>
        <v>12.299999999999999</v>
      </c>
      <c r="Z65" s="807">
        <f t="shared" si="13"/>
        <v>1667812</v>
      </c>
      <c r="AA65" s="807">
        <f t="shared" si="14"/>
        <v>5680831</v>
      </c>
      <c r="AB65" s="1355">
        <f t="shared" si="2"/>
        <v>26</v>
      </c>
      <c r="AC65" s="1356">
        <f t="shared" si="3"/>
        <v>27.1</v>
      </c>
      <c r="AD65" s="1357">
        <f t="shared" si="4"/>
        <v>53.09</v>
      </c>
      <c r="AE65" s="1358">
        <f t="shared" si="15"/>
        <v>7348643</v>
      </c>
      <c r="AF65" s="1359">
        <v>0.02</v>
      </c>
      <c r="AG65" s="1160">
        <v>12553822</v>
      </c>
      <c r="AH65" s="1160">
        <v>0</v>
      </c>
      <c r="AI65" s="1360">
        <f t="shared" si="16"/>
        <v>12553822</v>
      </c>
      <c r="AJ65" s="1358">
        <v>591964200</v>
      </c>
      <c r="AK65" s="1358">
        <f t="shared" si="19"/>
        <v>627691100</v>
      </c>
      <c r="AL65" s="1359">
        <f t="shared" si="17"/>
        <v>6.0353142977227339E-2</v>
      </c>
      <c r="AM65" s="1358">
        <f t="shared" si="18"/>
        <v>627691100</v>
      </c>
      <c r="AN65" s="1348">
        <f t="shared" si="6"/>
        <v>0.02</v>
      </c>
      <c r="AO65" s="1348">
        <f t="shared" si="7"/>
        <v>0</v>
      </c>
      <c r="AP65" s="1358">
        <v>451925</v>
      </c>
      <c r="AQ65" s="1358">
        <f t="shared" si="8"/>
        <v>20354390</v>
      </c>
      <c r="AR65" s="1358">
        <f>ROUND(AQ65/'[2]3_Levels 1&amp;2'!C61,2)</f>
        <v>2362.94</v>
      </c>
    </row>
    <row r="66" spans="1:44" s="585" customFormat="1" ht="15" customHeight="1">
      <c r="A66" s="1267">
        <v>59</v>
      </c>
      <c r="B66" s="1347" t="s">
        <v>121</v>
      </c>
      <c r="C66" s="807">
        <v>135982170</v>
      </c>
      <c r="D66" s="807">
        <v>41933800</v>
      </c>
      <c r="E66" s="807">
        <f t="shared" si="9"/>
        <v>94048370</v>
      </c>
      <c r="F66" s="807">
        <v>86694300</v>
      </c>
      <c r="G66" s="1348">
        <f t="shared" si="10"/>
        <v>8.4827606889957011E-2</v>
      </c>
      <c r="H66" s="1349">
        <f t="shared" si="1"/>
        <v>94048370</v>
      </c>
      <c r="I66" s="1350">
        <v>3.91</v>
      </c>
      <c r="J66" s="1351">
        <v>365956</v>
      </c>
      <c r="K66" s="1350">
        <v>15.07</v>
      </c>
      <c r="L66" s="1351">
        <v>1410476</v>
      </c>
      <c r="M66" s="1352">
        <v>5.19</v>
      </c>
      <c r="N66" s="1352">
        <v>5.19</v>
      </c>
      <c r="O66" s="1352">
        <v>1</v>
      </c>
      <c r="P66" s="1351">
        <v>31512</v>
      </c>
      <c r="Q66" s="807">
        <f t="shared" si="11"/>
        <v>1807944</v>
      </c>
      <c r="R66" s="1352">
        <v>0</v>
      </c>
      <c r="S66" s="1351">
        <v>0</v>
      </c>
      <c r="T66" s="1352">
        <v>10</v>
      </c>
      <c r="U66" s="1352">
        <v>18</v>
      </c>
      <c r="V66" s="1352">
        <v>3</v>
      </c>
      <c r="W66" s="1351">
        <v>1470201</v>
      </c>
      <c r="X66" s="807">
        <f t="shared" si="12"/>
        <v>1470201</v>
      </c>
      <c r="Y66" s="1354">
        <f t="shared" si="13"/>
        <v>18.98</v>
      </c>
      <c r="Z66" s="807">
        <f t="shared" si="13"/>
        <v>1776432</v>
      </c>
      <c r="AA66" s="807">
        <f t="shared" si="14"/>
        <v>1501713</v>
      </c>
      <c r="AB66" s="1355">
        <f t="shared" si="2"/>
        <v>15.63</v>
      </c>
      <c r="AC66" s="1356">
        <f t="shared" si="3"/>
        <v>19.22</v>
      </c>
      <c r="AD66" s="1357">
        <f t="shared" si="4"/>
        <v>34.86</v>
      </c>
      <c r="AE66" s="1358">
        <f t="shared" si="15"/>
        <v>3278145</v>
      </c>
      <c r="AF66" s="1359">
        <v>0.02</v>
      </c>
      <c r="AG66" s="1160">
        <v>4859305</v>
      </c>
      <c r="AH66" s="1160">
        <v>0</v>
      </c>
      <c r="AI66" s="1360">
        <f t="shared" si="16"/>
        <v>4859305</v>
      </c>
      <c r="AJ66" s="1358">
        <v>224693450</v>
      </c>
      <c r="AK66" s="1358">
        <f t="shared" si="19"/>
        <v>242965250</v>
      </c>
      <c r="AL66" s="1359">
        <f t="shared" si="17"/>
        <v>8.1318792336848272E-2</v>
      </c>
      <c r="AM66" s="1358">
        <f t="shared" si="18"/>
        <v>242965250</v>
      </c>
      <c r="AN66" s="1348">
        <f t="shared" si="6"/>
        <v>0.02</v>
      </c>
      <c r="AO66" s="1348">
        <f t="shared" si="7"/>
        <v>0</v>
      </c>
      <c r="AP66" s="1358">
        <v>161717</v>
      </c>
      <c r="AQ66" s="1358">
        <f t="shared" si="8"/>
        <v>8299167</v>
      </c>
      <c r="AR66" s="1358">
        <f>ROUND(AQ66/'[2]3_Levels 1&amp;2'!C62,2)</f>
        <v>1590.79</v>
      </c>
    </row>
    <row r="67" spans="1:44" s="585" customFormat="1" ht="15" customHeight="1">
      <c r="A67" s="1270">
        <v>60</v>
      </c>
      <c r="B67" s="1363" t="s">
        <v>122</v>
      </c>
      <c r="C67" s="826">
        <v>311814809</v>
      </c>
      <c r="D67" s="826">
        <v>53162316</v>
      </c>
      <c r="E67" s="826">
        <f t="shared" si="9"/>
        <v>258652493</v>
      </c>
      <c r="F67" s="826">
        <v>245341413</v>
      </c>
      <c r="G67" s="1364">
        <f t="shared" si="10"/>
        <v>5.4255332751344351E-2</v>
      </c>
      <c r="H67" s="1365">
        <f t="shared" si="1"/>
        <v>258652493</v>
      </c>
      <c r="I67" s="1366">
        <v>4.08</v>
      </c>
      <c r="J67" s="1367">
        <v>1059937</v>
      </c>
      <c r="K67" s="1366">
        <v>11.31</v>
      </c>
      <c r="L67" s="1367">
        <v>2938207</v>
      </c>
      <c r="M67" s="1368">
        <v>5.49</v>
      </c>
      <c r="N67" s="1368">
        <v>25</v>
      </c>
      <c r="O67" s="1368">
        <v>4</v>
      </c>
      <c r="P67" s="1367">
        <v>1696886</v>
      </c>
      <c r="Q67" s="826">
        <f t="shared" si="11"/>
        <v>5695030</v>
      </c>
      <c r="R67" s="1368">
        <v>0</v>
      </c>
      <c r="S67" s="1367">
        <v>0</v>
      </c>
      <c r="T67" s="1368">
        <v>3</v>
      </c>
      <c r="U67" s="1368">
        <v>42</v>
      </c>
      <c r="V67" s="1368">
        <v>7</v>
      </c>
      <c r="W67" s="1367">
        <v>4991233</v>
      </c>
      <c r="X67" s="826">
        <f t="shared" si="12"/>
        <v>4991233</v>
      </c>
      <c r="Y67" s="1369">
        <f t="shared" si="13"/>
        <v>15.39</v>
      </c>
      <c r="Z67" s="826">
        <f t="shared" si="13"/>
        <v>3998144</v>
      </c>
      <c r="AA67" s="826">
        <f t="shared" si="14"/>
        <v>6688119</v>
      </c>
      <c r="AB67" s="1370">
        <f t="shared" si="2"/>
        <v>19.3</v>
      </c>
      <c r="AC67" s="1371">
        <f t="shared" si="3"/>
        <v>22.02</v>
      </c>
      <c r="AD67" s="1372">
        <f t="shared" si="4"/>
        <v>41.32</v>
      </c>
      <c r="AE67" s="1373">
        <f t="shared" si="15"/>
        <v>10686263</v>
      </c>
      <c r="AF67" s="1374">
        <v>2.1299999999999999E-2</v>
      </c>
      <c r="AG67" s="1174">
        <v>14651682</v>
      </c>
      <c r="AH67" s="1174">
        <v>0</v>
      </c>
      <c r="AI67" s="1375">
        <f t="shared" si="16"/>
        <v>14651682</v>
      </c>
      <c r="AJ67" s="1373">
        <v>663991784</v>
      </c>
      <c r="AK67" s="1373">
        <f t="shared" si="19"/>
        <v>687872394</v>
      </c>
      <c r="AL67" s="1374">
        <f t="shared" si="17"/>
        <v>3.5965219111807563E-2</v>
      </c>
      <c r="AM67" s="1373">
        <f t="shared" si="18"/>
        <v>687872394</v>
      </c>
      <c r="AN67" s="1364">
        <f t="shared" si="6"/>
        <v>2.1300000011339311E-2</v>
      </c>
      <c r="AO67" s="1364">
        <f t="shared" si="7"/>
        <v>0</v>
      </c>
      <c r="AP67" s="1373">
        <v>317174</v>
      </c>
      <c r="AQ67" s="1373">
        <f t="shared" si="8"/>
        <v>25655119</v>
      </c>
      <c r="AR67" s="1373">
        <f>ROUND(AQ67/'[2]3_Levels 1&amp;2'!C63,2)</f>
        <v>4113.37</v>
      </c>
    </row>
    <row r="68" spans="1:44" s="585" customFormat="1" ht="15" customHeight="1">
      <c r="A68" s="1267">
        <v>61</v>
      </c>
      <c r="B68" s="1347" t="s">
        <v>123</v>
      </c>
      <c r="C68" s="807">
        <v>431606370</v>
      </c>
      <c r="D68" s="807">
        <v>42651934</v>
      </c>
      <c r="E68" s="807">
        <f t="shared" si="9"/>
        <v>388954436</v>
      </c>
      <c r="F68" s="807">
        <v>383893440</v>
      </c>
      <c r="G68" s="1348">
        <f t="shared" si="10"/>
        <v>1.3183335458923185E-2</v>
      </c>
      <c r="H68" s="1349">
        <f t="shared" si="1"/>
        <v>388954436</v>
      </c>
      <c r="I68" s="1350">
        <v>4.3899999999999997</v>
      </c>
      <c r="J68" s="1351">
        <v>1703985</v>
      </c>
      <c r="K68" s="1350">
        <v>27</v>
      </c>
      <c r="L68" s="1351">
        <v>10480092</v>
      </c>
      <c r="M68" s="1352">
        <v>0</v>
      </c>
      <c r="N68" s="1352">
        <v>0</v>
      </c>
      <c r="O68" s="1352">
        <v>0</v>
      </c>
      <c r="P68" s="1351">
        <v>0</v>
      </c>
      <c r="Q68" s="807">
        <f t="shared" si="11"/>
        <v>12184077</v>
      </c>
      <c r="R68" s="1353">
        <v>0</v>
      </c>
      <c r="S68" s="1351">
        <v>0</v>
      </c>
      <c r="T68" s="1352">
        <v>0</v>
      </c>
      <c r="U68" s="1352">
        <v>0</v>
      </c>
      <c r="V68" s="1352">
        <v>0</v>
      </c>
      <c r="W68" s="1351">
        <v>0</v>
      </c>
      <c r="X68" s="807">
        <f t="shared" si="12"/>
        <v>0</v>
      </c>
      <c r="Y68" s="1354">
        <f t="shared" si="13"/>
        <v>31.39</v>
      </c>
      <c r="Z68" s="807">
        <f t="shared" si="13"/>
        <v>12184077</v>
      </c>
      <c r="AA68" s="807">
        <f t="shared" si="14"/>
        <v>0</v>
      </c>
      <c r="AB68" s="1355">
        <f t="shared" si="2"/>
        <v>0</v>
      </c>
      <c r="AC68" s="1356">
        <f t="shared" si="3"/>
        <v>31.33</v>
      </c>
      <c r="AD68" s="1357">
        <f t="shared" si="4"/>
        <v>31.33</v>
      </c>
      <c r="AE68" s="1358">
        <f t="shared" si="15"/>
        <v>12184077</v>
      </c>
      <c r="AF68" s="1359">
        <v>0.02</v>
      </c>
      <c r="AG68" s="1160">
        <v>16856952</v>
      </c>
      <c r="AH68" s="1160">
        <v>0</v>
      </c>
      <c r="AI68" s="1360">
        <f t="shared" si="16"/>
        <v>16856952</v>
      </c>
      <c r="AJ68" s="1358">
        <v>649627600</v>
      </c>
      <c r="AK68" s="1358">
        <f t="shared" si="19"/>
        <v>842847600</v>
      </c>
      <c r="AL68" s="1361">
        <f t="shared" si="17"/>
        <v>0.2974319440861195</v>
      </c>
      <c r="AM68" s="1362">
        <f t="shared" si="18"/>
        <v>747071740</v>
      </c>
      <c r="AN68" s="1348">
        <f t="shared" si="6"/>
        <v>0.02</v>
      </c>
      <c r="AO68" s="1348">
        <f t="shared" si="7"/>
        <v>0</v>
      </c>
      <c r="AP68" s="1358">
        <v>149324</v>
      </c>
      <c r="AQ68" s="1358">
        <f t="shared" si="8"/>
        <v>29190353</v>
      </c>
      <c r="AR68" s="1358">
        <f>ROUND(AQ68/'[2]3_Levels 1&amp;2'!C64,2)</f>
        <v>8088.21</v>
      </c>
    </row>
    <row r="69" spans="1:44" s="585" customFormat="1" ht="15" customHeight="1">
      <c r="A69" s="1267">
        <v>62</v>
      </c>
      <c r="B69" s="1347" t="s">
        <v>124</v>
      </c>
      <c r="C69" s="807">
        <v>73453500</v>
      </c>
      <c r="D69" s="807">
        <v>17212848</v>
      </c>
      <c r="E69" s="807">
        <f t="shared" si="9"/>
        <v>56240652</v>
      </c>
      <c r="F69" s="807">
        <v>57128417</v>
      </c>
      <c r="G69" s="1348">
        <f t="shared" si="10"/>
        <v>-1.5539814449961041E-2</v>
      </c>
      <c r="H69" s="1349">
        <f t="shared" si="1"/>
        <v>56240652</v>
      </c>
      <c r="I69" s="1350">
        <v>7.05</v>
      </c>
      <c r="J69" s="1351">
        <v>400361</v>
      </c>
      <c r="K69" s="1350">
        <v>17.54</v>
      </c>
      <c r="L69" s="1351">
        <v>998545</v>
      </c>
      <c r="M69" s="1352">
        <v>4.57</v>
      </c>
      <c r="N69" s="1352">
        <v>4.57</v>
      </c>
      <c r="O69" s="1352">
        <v>1</v>
      </c>
      <c r="P69" s="1351">
        <v>113787</v>
      </c>
      <c r="Q69" s="807">
        <f t="shared" si="11"/>
        <v>1512693</v>
      </c>
      <c r="R69" s="1352">
        <v>0</v>
      </c>
      <c r="S69" s="1351">
        <v>0</v>
      </c>
      <c r="T69" s="1352">
        <v>0</v>
      </c>
      <c r="U69" s="1352">
        <v>0</v>
      </c>
      <c r="V69" s="1352">
        <v>0</v>
      </c>
      <c r="W69" s="1351">
        <v>0</v>
      </c>
      <c r="X69" s="807">
        <f t="shared" si="12"/>
        <v>0</v>
      </c>
      <c r="Y69" s="1354">
        <f t="shared" si="13"/>
        <v>24.59</v>
      </c>
      <c r="Z69" s="807">
        <f>J69+L69+S69</f>
        <v>1398906</v>
      </c>
      <c r="AA69" s="807">
        <f t="shared" si="14"/>
        <v>113787</v>
      </c>
      <c r="AB69" s="1355">
        <f t="shared" si="2"/>
        <v>0</v>
      </c>
      <c r="AC69" s="1356">
        <f t="shared" si="3"/>
        <v>26.9</v>
      </c>
      <c r="AD69" s="1357">
        <f t="shared" si="4"/>
        <v>26.9</v>
      </c>
      <c r="AE69" s="1358">
        <f t="shared" si="15"/>
        <v>1512693</v>
      </c>
      <c r="AF69" s="1359">
        <v>0.02</v>
      </c>
      <c r="AG69" s="1160">
        <v>2791594</v>
      </c>
      <c r="AH69" s="1160">
        <v>0</v>
      </c>
      <c r="AI69" s="1360">
        <f t="shared" si="16"/>
        <v>2791594</v>
      </c>
      <c r="AJ69" s="1358">
        <v>136759900</v>
      </c>
      <c r="AK69" s="1358">
        <f t="shared" si="19"/>
        <v>139579700</v>
      </c>
      <c r="AL69" s="1361">
        <f t="shared" si="17"/>
        <v>2.0618617006885789E-2</v>
      </c>
      <c r="AM69" s="1362">
        <f t="shared" si="18"/>
        <v>139579700</v>
      </c>
      <c r="AN69" s="1348">
        <f t="shared" si="6"/>
        <v>0.02</v>
      </c>
      <c r="AO69" s="1348">
        <f t="shared" si="7"/>
        <v>0</v>
      </c>
      <c r="AP69" s="1358">
        <v>93926.5</v>
      </c>
      <c r="AQ69" s="1358">
        <f t="shared" si="8"/>
        <v>4398213.5</v>
      </c>
      <c r="AR69" s="1358">
        <f>ROUND(AQ69/'[2]3_Levels 1&amp;2'!C65,2)</f>
        <v>2116.56</v>
      </c>
    </row>
    <row r="70" spans="1:44" s="585" customFormat="1" ht="15" customHeight="1">
      <c r="A70" s="1267">
        <v>63</v>
      </c>
      <c r="B70" s="1347" t="s">
        <v>125</v>
      </c>
      <c r="C70" s="807">
        <v>288923577</v>
      </c>
      <c r="D70" s="807">
        <v>17443297</v>
      </c>
      <c r="E70" s="807">
        <f t="shared" si="9"/>
        <v>271480280</v>
      </c>
      <c r="F70" s="807">
        <v>268830691</v>
      </c>
      <c r="G70" s="1348">
        <f t="shared" si="10"/>
        <v>9.8559766005288443E-3</v>
      </c>
      <c r="H70" s="1349">
        <f t="shared" si="1"/>
        <v>271480280</v>
      </c>
      <c r="I70" s="1350">
        <v>4.46</v>
      </c>
      <c r="J70" s="1351">
        <v>1164296</v>
      </c>
      <c r="K70" s="1350">
        <v>29.5</v>
      </c>
      <c r="L70" s="1351">
        <v>7797800</v>
      </c>
      <c r="M70" s="1352">
        <v>0</v>
      </c>
      <c r="N70" s="1352">
        <v>0</v>
      </c>
      <c r="O70" s="1352">
        <v>0</v>
      </c>
      <c r="P70" s="1351">
        <v>0</v>
      </c>
      <c r="Q70" s="807">
        <f t="shared" si="11"/>
        <v>8962096</v>
      </c>
      <c r="R70" s="1352">
        <v>2</v>
      </c>
      <c r="S70" s="1351">
        <v>522119</v>
      </c>
      <c r="T70" s="1352">
        <v>0</v>
      </c>
      <c r="U70" s="1352">
        <v>0</v>
      </c>
      <c r="V70" s="1352">
        <v>0</v>
      </c>
      <c r="W70" s="1351">
        <v>0</v>
      </c>
      <c r="X70" s="807">
        <f t="shared" si="12"/>
        <v>522119</v>
      </c>
      <c r="Y70" s="1354">
        <f t="shared" si="13"/>
        <v>35.96</v>
      </c>
      <c r="Z70" s="807">
        <f t="shared" si="13"/>
        <v>9484215</v>
      </c>
      <c r="AA70" s="807">
        <f t="shared" si="14"/>
        <v>0</v>
      </c>
      <c r="AB70" s="1355">
        <f t="shared" si="2"/>
        <v>1.92</v>
      </c>
      <c r="AC70" s="1356">
        <f t="shared" si="3"/>
        <v>33.01</v>
      </c>
      <c r="AD70" s="1357">
        <f t="shared" si="4"/>
        <v>34.94</v>
      </c>
      <c r="AE70" s="1358">
        <f t="shared" si="15"/>
        <v>9484215</v>
      </c>
      <c r="AF70" s="1359">
        <v>0.03</v>
      </c>
      <c r="AG70" s="1160">
        <v>5773769</v>
      </c>
      <c r="AH70" s="1160">
        <v>0</v>
      </c>
      <c r="AI70" s="1360">
        <f t="shared" si="16"/>
        <v>5773769</v>
      </c>
      <c r="AJ70" s="1358">
        <v>177640400</v>
      </c>
      <c r="AK70" s="1358">
        <f t="shared" si="19"/>
        <v>192458967</v>
      </c>
      <c r="AL70" s="1359">
        <f t="shared" si="17"/>
        <v>8.3418901331003534E-2</v>
      </c>
      <c r="AM70" s="1358">
        <f t="shared" si="18"/>
        <v>192458967</v>
      </c>
      <c r="AN70" s="1348">
        <f t="shared" si="6"/>
        <v>2.9999999948040871E-2</v>
      </c>
      <c r="AO70" s="1348">
        <f t="shared" si="7"/>
        <v>0</v>
      </c>
      <c r="AP70" s="1358">
        <v>53565</v>
      </c>
      <c r="AQ70" s="1358">
        <f t="shared" si="8"/>
        <v>15311549</v>
      </c>
      <c r="AR70" s="1358">
        <f>ROUND(AQ70/'[2]3_Levels 1&amp;2'!C66,2)</f>
        <v>7884.42</v>
      </c>
    </row>
    <row r="71" spans="1:44" s="585" customFormat="1" ht="15" customHeight="1">
      <c r="A71" s="1267">
        <v>64</v>
      </c>
      <c r="B71" s="1347" t="s">
        <v>126</v>
      </c>
      <c r="C71" s="807">
        <v>82372371</v>
      </c>
      <c r="D71" s="807">
        <v>16907604</v>
      </c>
      <c r="E71" s="807">
        <f t="shared" si="9"/>
        <v>65464767</v>
      </c>
      <c r="F71" s="807">
        <v>64461792</v>
      </c>
      <c r="G71" s="1348">
        <f t="shared" si="10"/>
        <v>1.5559216845848779E-2</v>
      </c>
      <c r="H71" s="1349">
        <f t="shared" si="1"/>
        <v>65464767</v>
      </c>
      <c r="I71" s="1350">
        <v>4.88</v>
      </c>
      <c r="J71" s="1351">
        <v>321659</v>
      </c>
      <c r="K71" s="1350">
        <v>15.64</v>
      </c>
      <c r="L71" s="1351">
        <v>1030886</v>
      </c>
      <c r="M71" s="1352">
        <v>3</v>
      </c>
      <c r="N71" s="1352">
        <v>3.12</v>
      </c>
      <c r="O71" s="1352">
        <v>2</v>
      </c>
      <c r="P71" s="1351">
        <v>172203</v>
      </c>
      <c r="Q71" s="807">
        <f t="shared" si="11"/>
        <v>1524748</v>
      </c>
      <c r="R71" s="1352">
        <v>0</v>
      </c>
      <c r="S71" s="1351">
        <v>0</v>
      </c>
      <c r="T71" s="1352">
        <v>12</v>
      </c>
      <c r="U71" s="1352">
        <v>37</v>
      </c>
      <c r="V71" s="1352">
        <v>4</v>
      </c>
      <c r="W71" s="1351">
        <v>1273074</v>
      </c>
      <c r="X71" s="807">
        <f t="shared" si="12"/>
        <v>1273074</v>
      </c>
      <c r="Y71" s="1354">
        <f t="shared" si="13"/>
        <v>20.52</v>
      </c>
      <c r="Z71" s="807">
        <f t="shared" si="13"/>
        <v>1352545</v>
      </c>
      <c r="AA71" s="807">
        <f t="shared" si="14"/>
        <v>1445277</v>
      </c>
      <c r="AB71" s="1355">
        <f t="shared" si="2"/>
        <v>19.45</v>
      </c>
      <c r="AC71" s="1356">
        <f t="shared" si="3"/>
        <v>23.29</v>
      </c>
      <c r="AD71" s="1357">
        <f t="shared" si="4"/>
        <v>42.74</v>
      </c>
      <c r="AE71" s="1358">
        <f t="shared" si="15"/>
        <v>2797822</v>
      </c>
      <c r="AF71" s="1359">
        <v>0.02</v>
      </c>
      <c r="AG71" s="1160">
        <v>3934877</v>
      </c>
      <c r="AH71" s="1160">
        <v>0</v>
      </c>
      <c r="AI71" s="1360">
        <f t="shared" si="16"/>
        <v>3934877</v>
      </c>
      <c r="AJ71" s="1358">
        <v>194618600</v>
      </c>
      <c r="AK71" s="1358">
        <f t="shared" si="19"/>
        <v>196743850</v>
      </c>
      <c r="AL71" s="1359">
        <f t="shared" si="17"/>
        <v>1.0920076498340857E-2</v>
      </c>
      <c r="AM71" s="1358">
        <f t="shared" si="18"/>
        <v>196743850</v>
      </c>
      <c r="AN71" s="1348">
        <f t="shared" si="6"/>
        <v>0.02</v>
      </c>
      <c r="AO71" s="1348">
        <f t="shared" si="7"/>
        <v>0</v>
      </c>
      <c r="AP71" s="1358">
        <v>296087</v>
      </c>
      <c r="AQ71" s="1358">
        <f t="shared" si="8"/>
        <v>7028786</v>
      </c>
      <c r="AR71" s="1358">
        <f>ROUND(AQ71/'[2]3_Levels 1&amp;2'!C67,2)</f>
        <v>3028.34</v>
      </c>
    </row>
    <row r="72" spans="1:44" s="585" customFormat="1" ht="15" customHeight="1">
      <c r="A72" s="1270">
        <v>65</v>
      </c>
      <c r="B72" s="1363" t="s">
        <v>127</v>
      </c>
      <c r="C72" s="826">
        <v>399893825</v>
      </c>
      <c r="D72" s="826">
        <v>45521901</v>
      </c>
      <c r="E72" s="826">
        <f t="shared" si="9"/>
        <v>354371924</v>
      </c>
      <c r="F72" s="826">
        <v>350769557</v>
      </c>
      <c r="G72" s="1364">
        <f t="shared" si="10"/>
        <v>1.0269896369598575E-2</v>
      </c>
      <c r="H72" s="1365">
        <f t="shared" ref="H72:H108" si="20">IF((E72-F72)/F72&gt;$H$5,F72*(1+$H$5),E72)</f>
        <v>354371924</v>
      </c>
      <c r="I72" s="1366">
        <v>7.07</v>
      </c>
      <c r="J72" s="1367">
        <v>2523858</v>
      </c>
      <c r="K72" s="1366">
        <v>20.56</v>
      </c>
      <c r="L72" s="1367">
        <v>7334961</v>
      </c>
      <c r="M72" s="1368">
        <v>0</v>
      </c>
      <c r="N72" s="1368">
        <v>0</v>
      </c>
      <c r="O72" s="1368">
        <v>0</v>
      </c>
      <c r="P72" s="1367">
        <v>0</v>
      </c>
      <c r="Q72" s="826">
        <f t="shared" si="11"/>
        <v>9858819</v>
      </c>
      <c r="R72" s="1368">
        <v>13.65</v>
      </c>
      <c r="S72" s="1367">
        <v>4870847</v>
      </c>
      <c r="T72" s="1368">
        <v>0</v>
      </c>
      <c r="U72" s="1368">
        <v>0</v>
      </c>
      <c r="V72" s="1368">
        <v>0</v>
      </c>
      <c r="W72" s="1367">
        <v>0</v>
      </c>
      <c r="X72" s="826">
        <f t="shared" si="12"/>
        <v>4870847</v>
      </c>
      <c r="Y72" s="1369">
        <f t="shared" si="13"/>
        <v>41.28</v>
      </c>
      <c r="Z72" s="826">
        <f t="shared" si="13"/>
        <v>14729666</v>
      </c>
      <c r="AA72" s="826">
        <f t="shared" si="14"/>
        <v>0</v>
      </c>
      <c r="AB72" s="1370">
        <f t="shared" ref="AB72:AB77" si="21">ROUND((X72/E72)*1000,2)</f>
        <v>13.75</v>
      </c>
      <c r="AC72" s="1371">
        <f t="shared" ref="AC72:AC77" si="22">ROUND((Q72/E72)*1000,2)</f>
        <v>27.82</v>
      </c>
      <c r="AD72" s="1372">
        <f t="shared" ref="AD72:AD77" si="23">ROUND((AE72/E72)*1000,2)</f>
        <v>41.57</v>
      </c>
      <c r="AE72" s="1373">
        <f t="shared" si="15"/>
        <v>14729666</v>
      </c>
      <c r="AF72" s="1374">
        <v>0.02</v>
      </c>
      <c r="AG72" s="1174">
        <v>29071976</v>
      </c>
      <c r="AH72" s="1174">
        <v>0</v>
      </c>
      <c r="AI72" s="1375">
        <f t="shared" si="16"/>
        <v>29071976</v>
      </c>
      <c r="AJ72" s="1373">
        <v>1375573800</v>
      </c>
      <c r="AK72" s="1373">
        <f t="shared" si="19"/>
        <v>1453598800</v>
      </c>
      <c r="AL72" s="1374">
        <f t="shared" si="17"/>
        <v>5.6721784029326525E-2</v>
      </c>
      <c r="AM72" s="1373">
        <f t="shared" si="18"/>
        <v>1453598800</v>
      </c>
      <c r="AN72" s="1364">
        <f t="shared" ref="AN72:AN108" si="24">AG72/AK72</f>
        <v>0.02</v>
      </c>
      <c r="AO72" s="1364">
        <f t="shared" ref="AO72:AO108" si="25">AH72/AK72</f>
        <v>0</v>
      </c>
      <c r="AP72" s="1373">
        <v>286126</v>
      </c>
      <c r="AQ72" s="1373">
        <f>AP72+AE72+AI72</f>
        <v>44087768</v>
      </c>
      <c r="AR72" s="1373">
        <f>ROUND(AQ72/'[2]3_Levels 1&amp;2'!C68,2)</f>
        <v>5344.62</v>
      </c>
    </row>
    <row r="73" spans="1:44" s="585" customFormat="1" ht="15" customHeight="1">
      <c r="A73" s="1267">
        <v>66</v>
      </c>
      <c r="B73" s="1347" t="s">
        <v>128</v>
      </c>
      <c r="C73" s="807">
        <v>101966950</v>
      </c>
      <c r="D73" s="807">
        <v>20091760</v>
      </c>
      <c r="E73" s="807">
        <f>C73-D73</f>
        <v>81875190</v>
      </c>
      <c r="F73" s="807">
        <v>75117020</v>
      </c>
      <c r="G73" s="1348">
        <f>(E73-F73)/F73</f>
        <v>8.9968558390628381E-2</v>
      </c>
      <c r="H73" s="1349">
        <f t="shared" si="20"/>
        <v>81875190</v>
      </c>
      <c r="I73" s="1350">
        <v>6.44</v>
      </c>
      <c r="J73" s="1351">
        <v>550896</v>
      </c>
      <c r="K73" s="1350">
        <v>56.37</v>
      </c>
      <c r="L73" s="1351">
        <v>4594186</v>
      </c>
      <c r="M73" s="1352">
        <v>0</v>
      </c>
      <c r="N73" s="1352">
        <v>0</v>
      </c>
      <c r="O73" s="1352">
        <v>0</v>
      </c>
      <c r="P73" s="1351">
        <v>0</v>
      </c>
      <c r="Q73" s="807">
        <f>J73+L73+P73</f>
        <v>5145082</v>
      </c>
      <c r="R73" s="1353"/>
      <c r="S73" s="1351"/>
      <c r="T73" s="1352"/>
      <c r="U73" s="1352"/>
      <c r="V73" s="1352"/>
      <c r="W73" s="1351"/>
      <c r="X73" s="807">
        <f>S73+W73</f>
        <v>0</v>
      </c>
      <c r="Y73" s="1354">
        <f t="shared" ref="Y73:Z75" si="26">I73+K73+R73</f>
        <v>62.809999999999995</v>
      </c>
      <c r="Z73" s="807">
        <f t="shared" si="26"/>
        <v>5145082</v>
      </c>
      <c r="AA73" s="807">
        <f>P73+W73</f>
        <v>0</v>
      </c>
      <c r="AB73" s="1355">
        <f t="shared" si="21"/>
        <v>0</v>
      </c>
      <c r="AC73" s="1356">
        <f t="shared" si="22"/>
        <v>62.84</v>
      </c>
      <c r="AD73" s="1357">
        <f t="shared" si="23"/>
        <v>62.84</v>
      </c>
      <c r="AE73" s="1358">
        <f>X73+Q73</f>
        <v>5145082</v>
      </c>
      <c r="AF73" s="1359">
        <v>0.01</v>
      </c>
      <c r="AG73" s="1160">
        <v>2871736</v>
      </c>
      <c r="AH73" s="1160">
        <v>0</v>
      </c>
      <c r="AI73" s="1360">
        <f>AG73+AH73</f>
        <v>2871736</v>
      </c>
      <c r="AJ73" s="1358">
        <v>263346600</v>
      </c>
      <c r="AK73" s="1358">
        <f t="shared" si="19"/>
        <v>287173600</v>
      </c>
      <c r="AL73" s="1361">
        <f>(AK73-AJ73)/AJ73</f>
        <v>9.0477720236372905E-2</v>
      </c>
      <c r="AM73" s="1362">
        <f>IF((AK73-AJ73)/AJ73&gt;$AM$5,AJ73*(1+$AM$5),AK73)</f>
        <v>287173600</v>
      </c>
      <c r="AN73" s="1348">
        <f t="shared" si="24"/>
        <v>0.01</v>
      </c>
      <c r="AO73" s="1348">
        <f t="shared" si="25"/>
        <v>0</v>
      </c>
      <c r="AP73" s="1358">
        <v>204302</v>
      </c>
      <c r="AQ73" s="1358">
        <f>AP73+AE73+AI73</f>
        <v>8221120</v>
      </c>
      <c r="AR73" s="1358">
        <f>ROUND(AQ73/'[2]3_Levels 1&amp;2'!C69,2)</f>
        <v>4177.3999999999996</v>
      </c>
    </row>
    <row r="74" spans="1:44" s="1273" customFormat="1" ht="15" customHeight="1">
      <c r="A74" s="1267">
        <v>67</v>
      </c>
      <c r="B74" s="1347" t="s">
        <v>129</v>
      </c>
      <c r="C74" s="807">
        <v>270425360</v>
      </c>
      <c r="D74" s="807">
        <v>42166300</v>
      </c>
      <c r="E74" s="807">
        <f>C74-D74</f>
        <v>228259060</v>
      </c>
      <c r="F74" s="807">
        <v>215035130</v>
      </c>
      <c r="G74" s="1348">
        <f>(E74-F74)/F74</f>
        <v>6.1496602903906912E-2</v>
      </c>
      <c r="H74" s="1349">
        <f t="shared" si="20"/>
        <v>228259060</v>
      </c>
      <c r="I74" s="1350">
        <v>5</v>
      </c>
      <c r="J74" s="1351">
        <v>1128001</v>
      </c>
      <c r="K74" s="1350">
        <v>38.200000000000003</v>
      </c>
      <c r="L74" s="1351">
        <v>8617890</v>
      </c>
      <c r="M74" s="1352">
        <v>0</v>
      </c>
      <c r="N74" s="1352">
        <v>0</v>
      </c>
      <c r="O74" s="1352">
        <v>0</v>
      </c>
      <c r="P74" s="1351">
        <v>0</v>
      </c>
      <c r="Q74" s="807">
        <f>J74+L74+P74</f>
        <v>9745891</v>
      </c>
      <c r="R74" s="1352">
        <v>36</v>
      </c>
      <c r="S74" s="1351">
        <v>8117177</v>
      </c>
      <c r="T74" s="1352">
        <v>0</v>
      </c>
      <c r="U74" s="1352">
        <v>0</v>
      </c>
      <c r="V74" s="1352">
        <v>0</v>
      </c>
      <c r="W74" s="1351">
        <v>0</v>
      </c>
      <c r="X74" s="807">
        <f>S74+W74</f>
        <v>8117177</v>
      </c>
      <c r="Y74" s="1354">
        <f t="shared" si="26"/>
        <v>79.2</v>
      </c>
      <c r="Z74" s="807">
        <f t="shared" si="26"/>
        <v>17863068</v>
      </c>
      <c r="AA74" s="807">
        <f>P74+W74</f>
        <v>0</v>
      </c>
      <c r="AB74" s="1355">
        <f t="shared" si="21"/>
        <v>35.56</v>
      </c>
      <c r="AC74" s="1356">
        <f t="shared" si="22"/>
        <v>42.7</v>
      </c>
      <c r="AD74" s="1357">
        <f t="shared" si="23"/>
        <v>78.260000000000005</v>
      </c>
      <c r="AE74" s="1358">
        <f>X74+Q74</f>
        <v>17863068</v>
      </c>
      <c r="AF74" s="1359">
        <v>0.02</v>
      </c>
      <c r="AG74" s="1160">
        <v>9915274</v>
      </c>
      <c r="AH74" s="1160">
        <v>0</v>
      </c>
      <c r="AI74" s="1360">
        <f>AG74+AH74</f>
        <v>9915274</v>
      </c>
      <c r="AJ74" s="1358">
        <v>484986000</v>
      </c>
      <c r="AK74" s="1358">
        <f t="shared" si="19"/>
        <v>495763700</v>
      </c>
      <c r="AL74" s="1361">
        <f>(AK74-AJ74)/AJ74</f>
        <v>2.2222703335766394E-2</v>
      </c>
      <c r="AM74" s="1362">
        <f>IF((AK74-AJ74)/AJ74&gt;$AM$5,AJ74*(1+$AM$5),AK74)</f>
        <v>495763700</v>
      </c>
      <c r="AN74" s="1348">
        <f t="shared" si="24"/>
        <v>0.02</v>
      </c>
      <c r="AO74" s="1348">
        <f t="shared" si="25"/>
        <v>0</v>
      </c>
      <c r="AP74" s="1358">
        <v>89062</v>
      </c>
      <c r="AQ74" s="1358">
        <f>AP74+AE74+AI74</f>
        <v>27867404</v>
      </c>
      <c r="AR74" s="1358">
        <f>ROUND(AQ74/'[2]3_Levels 1&amp;2'!C70,2)</f>
        <v>5336.54</v>
      </c>
    </row>
    <row r="75" spans="1:44" s="1273" customFormat="1" ht="15" customHeight="1">
      <c r="A75" s="1267">
        <v>68</v>
      </c>
      <c r="B75" s="1347" t="s">
        <v>130</v>
      </c>
      <c r="C75" s="807">
        <v>66564400</v>
      </c>
      <c r="D75" s="807">
        <v>21343450</v>
      </c>
      <c r="E75" s="807">
        <f>C75-D75</f>
        <v>45220950</v>
      </c>
      <c r="F75" s="807">
        <v>45231440</v>
      </c>
      <c r="G75" s="1348">
        <f>(E75-F75)/F75</f>
        <v>-2.3191832937443513E-4</v>
      </c>
      <c r="H75" s="1349">
        <f t="shared" si="20"/>
        <v>45220950</v>
      </c>
      <c r="I75" s="1350">
        <v>5</v>
      </c>
      <c r="J75" s="1351">
        <v>218624</v>
      </c>
      <c r="K75" s="1350">
        <v>38.200000000000003</v>
      </c>
      <c r="L75" s="1351">
        <v>1676748</v>
      </c>
      <c r="M75" s="1352">
        <v>0</v>
      </c>
      <c r="N75" s="1352">
        <v>0</v>
      </c>
      <c r="O75" s="1352">
        <v>0</v>
      </c>
      <c r="P75" s="1351">
        <v>0</v>
      </c>
      <c r="Q75" s="807">
        <f>J75+L75+P75</f>
        <v>1895372</v>
      </c>
      <c r="R75" s="1352">
        <v>0</v>
      </c>
      <c r="S75" s="1351">
        <v>0</v>
      </c>
      <c r="T75" s="1352">
        <v>0</v>
      </c>
      <c r="U75" s="1352">
        <v>0</v>
      </c>
      <c r="V75" s="1352">
        <v>0</v>
      </c>
      <c r="W75" s="1351">
        <v>0</v>
      </c>
      <c r="X75" s="807">
        <f>S75+W75</f>
        <v>0</v>
      </c>
      <c r="Y75" s="1354">
        <f t="shared" si="26"/>
        <v>43.2</v>
      </c>
      <c r="Z75" s="807">
        <f t="shared" si="26"/>
        <v>1895372</v>
      </c>
      <c r="AA75" s="807">
        <f>P75+W75</f>
        <v>0</v>
      </c>
      <c r="AB75" s="1355">
        <f t="shared" si="21"/>
        <v>0</v>
      </c>
      <c r="AC75" s="1356">
        <f t="shared" si="22"/>
        <v>41.91</v>
      </c>
      <c r="AD75" s="1357">
        <f t="shared" si="23"/>
        <v>41.91</v>
      </c>
      <c r="AE75" s="1358">
        <f>X75+Q75</f>
        <v>1895372</v>
      </c>
      <c r="AF75" s="1359">
        <v>0.02</v>
      </c>
      <c r="AG75" s="1160">
        <v>3294400</v>
      </c>
      <c r="AH75" s="1160">
        <v>0</v>
      </c>
      <c r="AI75" s="1360">
        <f>AG75+AH75</f>
        <v>3294400</v>
      </c>
      <c r="AJ75" s="1358">
        <v>156941100</v>
      </c>
      <c r="AK75" s="1358">
        <f t="shared" si="19"/>
        <v>164720000</v>
      </c>
      <c r="AL75" s="1359">
        <f>(AK75-AJ75)/AJ75</f>
        <v>4.9565728798893344E-2</v>
      </c>
      <c r="AM75" s="1358">
        <f>IF((AK75-AJ75)/AJ75&gt;$AM$5,AJ75*(1+$AM$5),AK75)</f>
        <v>164720000</v>
      </c>
      <c r="AN75" s="1348">
        <f t="shared" si="24"/>
        <v>0.02</v>
      </c>
      <c r="AO75" s="1348">
        <f t="shared" si="25"/>
        <v>0</v>
      </c>
      <c r="AP75" s="1358">
        <v>45081</v>
      </c>
      <c r="AQ75" s="1358">
        <f>AP75+AE75+AI75</f>
        <v>5234853</v>
      </c>
      <c r="AR75" s="1358">
        <f>ROUND(AQ75/'[2]3_Levels 1&amp;2'!C71,2)</f>
        <v>2874.71</v>
      </c>
    </row>
    <row r="76" spans="1:44" s="849" customFormat="1" ht="15" customHeight="1">
      <c r="A76" s="1377">
        <v>69</v>
      </c>
      <c r="B76" s="1378" t="s">
        <v>131</v>
      </c>
      <c r="C76" s="1379">
        <v>195049010</v>
      </c>
      <c r="D76" s="1380">
        <v>65778700</v>
      </c>
      <c r="E76" s="1380">
        <f>C76-D76</f>
        <v>129270310</v>
      </c>
      <c r="F76" s="1380">
        <v>124783000</v>
      </c>
      <c r="G76" s="1381">
        <f>(E76-F76)/F76</f>
        <v>3.5960908136525006E-2</v>
      </c>
      <c r="H76" s="1382">
        <f t="shared" si="20"/>
        <v>129270310</v>
      </c>
      <c r="I76" s="1383">
        <v>4.2300000000000004</v>
      </c>
      <c r="J76" s="1379">
        <v>539455</v>
      </c>
      <c r="K76" s="1383">
        <v>32.520000000000003</v>
      </c>
      <c r="L76" s="1379">
        <v>4154187</v>
      </c>
      <c r="M76" s="1384">
        <v>0</v>
      </c>
      <c r="N76" s="1384">
        <v>0</v>
      </c>
      <c r="O76" s="1385">
        <v>0</v>
      </c>
      <c r="P76" s="1379">
        <v>0</v>
      </c>
      <c r="Q76" s="1386">
        <f>J76+L76+P76</f>
        <v>4693642</v>
      </c>
      <c r="R76" s="1368">
        <v>23.65</v>
      </c>
      <c r="S76" s="1379">
        <v>3018752</v>
      </c>
      <c r="T76" s="1384">
        <v>0</v>
      </c>
      <c r="U76" s="1384">
        <v>0</v>
      </c>
      <c r="V76" s="1385">
        <v>0</v>
      </c>
      <c r="W76" s="1379">
        <v>0</v>
      </c>
      <c r="X76" s="1386">
        <f>S76+W76</f>
        <v>3018752</v>
      </c>
      <c r="Y76" s="1383">
        <f>I76+K76+R76</f>
        <v>60.4</v>
      </c>
      <c r="Z76" s="1379">
        <f>J76+L76+S76</f>
        <v>7712394</v>
      </c>
      <c r="AA76" s="1379">
        <f>P76+W76</f>
        <v>0</v>
      </c>
      <c r="AB76" s="1387">
        <f t="shared" si="21"/>
        <v>23.35</v>
      </c>
      <c r="AC76" s="1388">
        <f t="shared" si="22"/>
        <v>36.31</v>
      </c>
      <c r="AD76" s="1389">
        <f t="shared" si="23"/>
        <v>59.66</v>
      </c>
      <c r="AE76" s="1379">
        <f>X76+Q76</f>
        <v>7712394</v>
      </c>
      <c r="AF76" s="1390">
        <v>2.5000000000000001E-2</v>
      </c>
      <c r="AG76" s="1391">
        <v>6489077</v>
      </c>
      <c r="AH76" s="1391">
        <v>1622219</v>
      </c>
      <c r="AI76" s="1392">
        <f>AG76+AH76</f>
        <v>8111296</v>
      </c>
      <c r="AJ76" s="1379">
        <v>304119840</v>
      </c>
      <c r="AK76" s="1379">
        <f t="shared" si="19"/>
        <v>324451840</v>
      </c>
      <c r="AL76" s="1390">
        <f>(AK76-AJ76)/AJ76</f>
        <v>6.6855223914362175E-2</v>
      </c>
      <c r="AM76" s="1379">
        <f>IF((AK76-AJ76)/AJ76&gt;$AM$5,AJ76*(1+$AM$5),AK76)</f>
        <v>324451840</v>
      </c>
      <c r="AN76" s="1393">
        <f t="shared" si="24"/>
        <v>2.0000123901285319E-2</v>
      </c>
      <c r="AO76" s="1393">
        <f t="shared" si="25"/>
        <v>4.9998760987146817E-3</v>
      </c>
      <c r="AP76" s="1379">
        <v>1250</v>
      </c>
      <c r="AQ76" s="1379">
        <f>AP76+AE76+AI76</f>
        <v>15824940</v>
      </c>
      <c r="AR76" s="1379">
        <f>ROUND(AQ76/'[2]3_Levels 1&amp;2'!C72,2)</f>
        <v>3427.54</v>
      </c>
    </row>
    <row r="77" spans="1:44" s="1408" customFormat="1" ht="15" customHeight="1">
      <c r="A77" s="1394"/>
      <c r="B77" s="1395" t="s">
        <v>604</v>
      </c>
      <c r="C77" s="1396">
        <f>SUM(C8:C76)</f>
        <v>45929459692</v>
      </c>
      <c r="D77" s="1396">
        <f>SUM(D8:D76)</f>
        <v>6999739181</v>
      </c>
      <c r="E77" s="1396">
        <f>SUM(E8:E76)</f>
        <v>38929720511</v>
      </c>
      <c r="F77" s="1396">
        <f>SUM(F8:F76)</f>
        <v>37557284840</v>
      </c>
      <c r="G77" s="1397">
        <f>(E77-F77)/F77</f>
        <v>3.6542462450275467E-2</v>
      </c>
      <c r="H77" s="1398">
        <f>SUM(H8:H76)</f>
        <v>38888956784.300003</v>
      </c>
      <c r="I77" s="1399">
        <v>5.07</v>
      </c>
      <c r="J77" s="1396">
        <f>SUM(J8:J76)</f>
        <v>252994690</v>
      </c>
      <c r="K77" s="1400">
        <v>24.52</v>
      </c>
      <c r="L77" s="1396">
        <f>SUM(L8:L76)</f>
        <v>1036587491</v>
      </c>
      <c r="M77" s="1400">
        <f>MIN(M8:M76)</f>
        <v>0</v>
      </c>
      <c r="N77" s="1400">
        <f>MAX(N8:N76)</f>
        <v>89.88</v>
      </c>
      <c r="O77" s="1400">
        <f>SUM(O8:O76)</f>
        <v>101</v>
      </c>
      <c r="P77" s="1396">
        <f>SUM(P8:P76)</f>
        <v>39984385</v>
      </c>
      <c r="Q77" s="1396">
        <f>SUM(Q8:Q76)</f>
        <v>1329566566</v>
      </c>
      <c r="R77" s="1401">
        <v>6.24</v>
      </c>
      <c r="S77" s="1402">
        <f>SUM(S8:S76)</f>
        <v>181208089</v>
      </c>
      <c r="T77" s="1401">
        <f>MIN(T8:T76)</f>
        <v>0</v>
      </c>
      <c r="U77" s="1401">
        <f>MAX(U8:U76)</f>
        <v>70</v>
      </c>
      <c r="V77" s="1401">
        <f>SUM(V8:V76)</f>
        <v>95</v>
      </c>
      <c r="W77" s="1402">
        <f>SUM(W8:W76)</f>
        <v>79957370</v>
      </c>
      <c r="X77" s="1396">
        <f>SUM(X8:X76)</f>
        <v>261165459</v>
      </c>
      <c r="Y77" s="1400">
        <f>I77+K77+R77</f>
        <v>35.83</v>
      </c>
      <c r="Z77" s="1396">
        <f>SUM(Z8:Z76)</f>
        <v>1470790270</v>
      </c>
      <c r="AA77" s="1396">
        <f>SUM(AA8:AA76)</f>
        <v>119941755</v>
      </c>
      <c r="AB77" s="1403">
        <f t="shared" si="21"/>
        <v>6.71</v>
      </c>
      <c r="AC77" s="1404">
        <f t="shared" si="22"/>
        <v>34.15</v>
      </c>
      <c r="AD77" s="1403">
        <f t="shared" si="23"/>
        <v>40.86</v>
      </c>
      <c r="AE77" s="1396">
        <f>SUM(AE8:AE76)</f>
        <v>1590732025</v>
      </c>
      <c r="AF77" s="1405">
        <f>ROUND(AI77/AK77,4)</f>
        <v>1.9699999999999999E-2</v>
      </c>
      <c r="AG77" s="1406">
        <f>SUM(AG8:AG76)</f>
        <v>1777411980</v>
      </c>
      <c r="AH77" s="1406">
        <f>SUM(AH8:AH76)</f>
        <v>53205289</v>
      </c>
      <c r="AI77" s="1396">
        <f>SUM(AI8:AI76)</f>
        <v>1830617269</v>
      </c>
      <c r="AJ77" s="1396">
        <f>SUM(AJ8:AJ76)</f>
        <v>88376397396</v>
      </c>
      <c r="AK77" s="1396">
        <f>SUM(AK8:AK76)</f>
        <v>92836626111</v>
      </c>
      <c r="AL77" s="1405">
        <f>(AK77-AJ77)/AJ77</f>
        <v>5.0468550952744246E-2</v>
      </c>
      <c r="AM77" s="1396">
        <f>SUM(AM8:AM76)</f>
        <v>92540255465.050003</v>
      </c>
      <c r="AN77" s="1407">
        <f>ROUND(AG77/$AK77,4)</f>
        <v>1.9099999999999999E-2</v>
      </c>
      <c r="AO77" s="1407">
        <f>ROUND(AH77/$AK77,4)</f>
        <v>5.9999999999999995E-4</v>
      </c>
      <c r="AP77" s="1402">
        <f>SUM(AP8:AP76)</f>
        <v>37768582</v>
      </c>
      <c r="AQ77" s="1396">
        <f>SUM(AQ8:AQ76)</f>
        <v>3459117876</v>
      </c>
      <c r="AR77" s="1396">
        <f>ROUND(AQ77/'[2]3_Levels 1&amp;2'!C73,2)</f>
        <v>5051.3</v>
      </c>
    </row>
    <row r="78" spans="1:44">
      <c r="I78" s="1409"/>
      <c r="AF78" s="1410"/>
      <c r="AG78" s="1411"/>
      <c r="AH78" s="1411"/>
      <c r="AI78" s="1412"/>
    </row>
    <row r="79" spans="1:44">
      <c r="D79" s="1413"/>
      <c r="J79" s="1414"/>
      <c r="L79" s="1414"/>
      <c r="Q79" s="604">
        <f>J77+L77+P77</f>
        <v>1329566566</v>
      </c>
      <c r="S79" s="1414"/>
      <c r="W79" s="1414"/>
      <c r="X79" s="604">
        <f>S77+W77</f>
        <v>261165459</v>
      </c>
      <c r="AF79" s="1415"/>
      <c r="AG79" s="1416"/>
      <c r="AH79" s="1411"/>
      <c r="AI79" s="1417" t="s">
        <v>941</v>
      </c>
      <c r="AO79" s="1411"/>
    </row>
    <row r="80" spans="1:44" ht="13.5" thickBot="1">
      <c r="E80" s="604"/>
      <c r="J80" s="1418"/>
      <c r="L80" s="1414"/>
      <c r="AD80" s="1419"/>
      <c r="AF80" s="1415"/>
      <c r="AG80" s="1411"/>
      <c r="AH80" s="1411"/>
      <c r="AI80" s="1420">
        <v>1408546</v>
      </c>
      <c r="AJ80" s="1421"/>
      <c r="AK80" s="1421"/>
      <c r="AL80" s="1421"/>
      <c r="AM80" s="1421"/>
      <c r="AQ80" s="1421"/>
    </row>
    <row r="81" spans="31:45" ht="58.5" customHeight="1" thickBot="1">
      <c r="AE81" s="586"/>
      <c r="AF81" s="586"/>
      <c r="AG81" s="1420"/>
      <c r="AH81" s="586"/>
      <c r="AI81" s="1422" t="s">
        <v>942</v>
      </c>
      <c r="AJ81" s="586"/>
      <c r="AK81" s="586"/>
      <c r="AL81" s="586"/>
      <c r="AM81" s="1423"/>
      <c r="AN81" s="586"/>
      <c r="AO81" s="586"/>
      <c r="AP81" s="586"/>
      <c r="AQ81" s="586"/>
      <c r="AR81" s="586"/>
      <c r="AS81" s="586"/>
    </row>
    <row r="82" spans="31:45">
      <c r="AE82" s="586"/>
      <c r="AF82" s="586"/>
      <c r="AG82" s="586"/>
      <c r="AH82" s="586"/>
      <c r="AI82" s="586"/>
      <c r="AJ82" s="586"/>
      <c r="AK82" s="586"/>
      <c r="AL82" s="586"/>
      <c r="AM82" s="586"/>
      <c r="AN82" s="586"/>
      <c r="AO82" s="586"/>
      <c r="AP82" s="586"/>
      <c r="AQ82" s="586"/>
      <c r="AR82" s="586"/>
      <c r="AS82" s="586"/>
    </row>
    <row r="88" spans="31:45">
      <c r="AL88" s="602"/>
    </row>
  </sheetData>
  <sheetProtection sheet="1" objects="1" scenarios="1" formatCells="0" formatColumns="0" formatRows="0" sort="0"/>
  <mergeCells count="49">
    <mergeCell ref="AO4:AO5"/>
    <mergeCell ref="AG4:AG5"/>
    <mergeCell ref="AH4:AH5"/>
    <mergeCell ref="AJ4:AJ5"/>
    <mergeCell ref="AK4:AK5"/>
    <mergeCell ref="AL4:AL5"/>
    <mergeCell ref="AN4:AN5"/>
    <mergeCell ref="Z4:Z5"/>
    <mergeCell ref="AA4:AA5"/>
    <mergeCell ref="AB4:AB5"/>
    <mergeCell ref="AC4:AC5"/>
    <mergeCell ref="AD4:AD5"/>
    <mergeCell ref="AF4:AF5"/>
    <mergeCell ref="N4:N5"/>
    <mergeCell ref="O4:O5"/>
    <mergeCell ref="P4:P5"/>
    <mergeCell ref="R4:R5"/>
    <mergeCell ref="S4:S5"/>
    <mergeCell ref="T4:T5"/>
    <mergeCell ref="AJ3:AO3"/>
    <mergeCell ref="AP3:AP5"/>
    <mergeCell ref="AQ3:AQ5"/>
    <mergeCell ref="AR3:AR5"/>
    <mergeCell ref="C4:C5"/>
    <mergeCell ref="D4:D5"/>
    <mergeCell ref="E4:E5"/>
    <mergeCell ref="F4:F5"/>
    <mergeCell ref="G4:G5"/>
    <mergeCell ref="I4:I5"/>
    <mergeCell ref="R3:W3"/>
    <mergeCell ref="X3:X5"/>
    <mergeCell ref="Y3:AD3"/>
    <mergeCell ref="AE3:AE5"/>
    <mergeCell ref="AF3:AH3"/>
    <mergeCell ref="AI3:AI5"/>
    <mergeCell ref="U4:U5"/>
    <mergeCell ref="V4:V5"/>
    <mergeCell ref="W4:W5"/>
    <mergeCell ref="Y4:Y5"/>
    <mergeCell ref="C2:D2"/>
    <mergeCell ref="A3:B5"/>
    <mergeCell ref="C3:H3"/>
    <mergeCell ref="I3:J3"/>
    <mergeCell ref="K3:P3"/>
    <mergeCell ref="Q3:Q5"/>
    <mergeCell ref="J4:J5"/>
    <mergeCell ref="K4:K5"/>
    <mergeCell ref="L4:L5"/>
    <mergeCell ref="M4:M5"/>
  </mergeCells>
  <conditionalFormatting sqref="H8:H12 H76">
    <cfRule type="expression" dxfId="55" priority="56">
      <formula>G8&gt;$H$5</formula>
    </cfRule>
  </conditionalFormatting>
  <conditionalFormatting sqref="G8:G12 G76">
    <cfRule type="expression" dxfId="54" priority="55">
      <formula>G8&gt;$H$5</formula>
    </cfRule>
  </conditionalFormatting>
  <conditionalFormatting sqref="AL8:AL12 AL76">
    <cfRule type="expression" dxfId="53" priority="54">
      <formula>AL8&gt;$AM$5</formula>
    </cfRule>
  </conditionalFormatting>
  <conditionalFormatting sqref="AM8:AM12 AM76">
    <cfRule type="expression" dxfId="52" priority="53">
      <formula>AL8&gt;$AM$5</formula>
    </cfRule>
  </conditionalFormatting>
  <conditionalFormatting sqref="H13:H17">
    <cfRule type="expression" dxfId="51" priority="52">
      <formula>G13&gt;$H$5</formula>
    </cfRule>
  </conditionalFormatting>
  <conditionalFormatting sqref="G13:G17">
    <cfRule type="expression" dxfId="50" priority="51">
      <formula>G13&gt;$H$5</formula>
    </cfRule>
  </conditionalFormatting>
  <conditionalFormatting sqref="AL13:AL17">
    <cfRule type="expression" dxfId="49" priority="50">
      <formula>AL13&gt;$AM$5</formula>
    </cfRule>
  </conditionalFormatting>
  <conditionalFormatting sqref="AM13:AM17">
    <cfRule type="expression" dxfId="48" priority="49">
      <formula>AL13&gt;$AM$5</formula>
    </cfRule>
  </conditionalFormatting>
  <conditionalFormatting sqref="H18:H22">
    <cfRule type="expression" dxfId="47" priority="48">
      <formula>G18&gt;$H$5</formula>
    </cfRule>
  </conditionalFormatting>
  <conditionalFormatting sqref="G18:G22">
    <cfRule type="expression" dxfId="46" priority="47">
      <formula>G18&gt;$H$5</formula>
    </cfRule>
  </conditionalFormatting>
  <conditionalFormatting sqref="AL18:AL22">
    <cfRule type="expression" dxfId="45" priority="46">
      <formula>AL18&gt;$AM$5</formula>
    </cfRule>
  </conditionalFormatting>
  <conditionalFormatting sqref="AM18:AM22">
    <cfRule type="expression" dxfId="44" priority="45">
      <formula>AL18&gt;$AM$5</formula>
    </cfRule>
  </conditionalFormatting>
  <conditionalFormatting sqref="H23:H27">
    <cfRule type="expression" dxfId="43" priority="44">
      <formula>G23&gt;$H$5</formula>
    </cfRule>
  </conditionalFormatting>
  <conditionalFormatting sqref="G23:G27">
    <cfRule type="expression" dxfId="42" priority="43">
      <formula>G23&gt;$H$5</formula>
    </cfRule>
  </conditionalFormatting>
  <conditionalFormatting sqref="AL23:AL27">
    <cfRule type="expression" dxfId="41" priority="42">
      <formula>AL23&gt;$AM$5</formula>
    </cfRule>
  </conditionalFormatting>
  <conditionalFormatting sqref="AM23:AM27">
    <cfRule type="expression" dxfId="40" priority="41">
      <formula>AL23&gt;$AM$5</formula>
    </cfRule>
  </conditionalFormatting>
  <conditionalFormatting sqref="H28:H32">
    <cfRule type="expression" dxfId="39" priority="40">
      <formula>G28&gt;$H$5</formula>
    </cfRule>
  </conditionalFormatting>
  <conditionalFormatting sqref="G28:G32">
    <cfRule type="expression" dxfId="38" priority="39">
      <formula>G28&gt;$H$5</formula>
    </cfRule>
  </conditionalFormatting>
  <conditionalFormatting sqref="AL28:AL32">
    <cfRule type="expression" dxfId="37" priority="38">
      <formula>AL28&gt;$AM$5</formula>
    </cfRule>
  </conditionalFormatting>
  <conditionalFormatting sqref="AM28:AM32">
    <cfRule type="expression" dxfId="36" priority="37">
      <formula>AL28&gt;$AM$5</formula>
    </cfRule>
  </conditionalFormatting>
  <conditionalFormatting sqref="H33:H37">
    <cfRule type="expression" dxfId="35" priority="36">
      <formula>G33&gt;$H$5</formula>
    </cfRule>
  </conditionalFormatting>
  <conditionalFormatting sqref="G33:G37">
    <cfRule type="expression" dxfId="34" priority="35">
      <formula>G33&gt;$H$5</formula>
    </cfRule>
  </conditionalFormatting>
  <conditionalFormatting sqref="AL33:AL37">
    <cfRule type="expression" dxfId="33" priority="34">
      <formula>AL33&gt;$AM$5</formula>
    </cfRule>
  </conditionalFormatting>
  <conditionalFormatting sqref="AM33:AM37">
    <cfRule type="expression" dxfId="32" priority="33">
      <formula>AL33&gt;$AM$5</formula>
    </cfRule>
  </conditionalFormatting>
  <conditionalFormatting sqref="H38:H42">
    <cfRule type="expression" dxfId="31" priority="32">
      <formula>G38&gt;$H$5</formula>
    </cfRule>
  </conditionalFormatting>
  <conditionalFormatting sqref="G38:G42">
    <cfRule type="expression" dxfId="30" priority="31">
      <formula>G38&gt;$H$5</formula>
    </cfRule>
  </conditionalFormatting>
  <conditionalFormatting sqref="AL38:AL42">
    <cfRule type="expression" dxfId="29" priority="30">
      <formula>AL38&gt;$AM$5</formula>
    </cfRule>
  </conditionalFormatting>
  <conditionalFormatting sqref="AM38:AM42">
    <cfRule type="expression" dxfId="28" priority="29">
      <formula>AL38&gt;$AM$5</formula>
    </cfRule>
  </conditionalFormatting>
  <conditionalFormatting sqref="H43:H47">
    <cfRule type="expression" dxfId="27" priority="28">
      <formula>G43&gt;$H$5</formula>
    </cfRule>
  </conditionalFormatting>
  <conditionalFormatting sqref="G43:G47">
    <cfRule type="expression" dxfId="26" priority="27">
      <formula>G43&gt;$H$5</formula>
    </cfRule>
  </conditionalFormatting>
  <conditionalFormatting sqref="AL43:AL47">
    <cfRule type="expression" dxfId="25" priority="26">
      <formula>AL43&gt;$AM$5</formula>
    </cfRule>
  </conditionalFormatting>
  <conditionalFormatting sqref="AM43:AM47">
    <cfRule type="expression" dxfId="24" priority="25">
      <formula>AL43&gt;$AM$5</formula>
    </cfRule>
  </conditionalFormatting>
  <conditionalFormatting sqref="H48:H52">
    <cfRule type="expression" dxfId="23" priority="24">
      <formula>G48&gt;$H$5</formula>
    </cfRule>
  </conditionalFormatting>
  <conditionalFormatting sqref="G48:G52">
    <cfRule type="expression" dxfId="22" priority="23">
      <formula>G48&gt;$H$5</formula>
    </cfRule>
  </conditionalFormatting>
  <conditionalFormatting sqref="AL48:AL52">
    <cfRule type="expression" dxfId="21" priority="22">
      <formula>AL48&gt;$AM$5</formula>
    </cfRule>
  </conditionalFormatting>
  <conditionalFormatting sqref="AM48:AM52">
    <cfRule type="expression" dxfId="20" priority="21">
      <formula>AL48&gt;$AM$5</formula>
    </cfRule>
  </conditionalFormatting>
  <conditionalFormatting sqref="H53:H57">
    <cfRule type="expression" dxfId="19" priority="20">
      <formula>G53&gt;$H$5</formula>
    </cfRule>
  </conditionalFormatting>
  <conditionalFormatting sqref="G53:G57">
    <cfRule type="expression" dxfId="18" priority="19">
      <formula>G53&gt;$H$5</formula>
    </cfRule>
  </conditionalFormatting>
  <conditionalFormatting sqref="AL53:AL57">
    <cfRule type="expression" dxfId="17" priority="18">
      <formula>AL53&gt;$AM$5</formula>
    </cfRule>
  </conditionalFormatting>
  <conditionalFormatting sqref="AM53:AM57">
    <cfRule type="expression" dxfId="16" priority="17">
      <formula>AL53&gt;$AM$5</formula>
    </cfRule>
  </conditionalFormatting>
  <conditionalFormatting sqref="H58:H62">
    <cfRule type="expression" dxfId="15" priority="16">
      <formula>G58&gt;$H$5</formula>
    </cfRule>
  </conditionalFormatting>
  <conditionalFormatting sqref="G58:G62">
    <cfRule type="expression" dxfId="14" priority="15">
      <formula>G58&gt;$H$5</formula>
    </cfRule>
  </conditionalFormatting>
  <conditionalFormatting sqref="AL58:AL62">
    <cfRule type="expression" dxfId="13" priority="14">
      <formula>AL58&gt;$AM$5</formula>
    </cfRule>
  </conditionalFormatting>
  <conditionalFormatting sqref="AM58:AM62">
    <cfRule type="expression" dxfId="12" priority="13">
      <formula>AL58&gt;$AM$5</formula>
    </cfRule>
  </conditionalFormatting>
  <conditionalFormatting sqref="H63:H67">
    <cfRule type="expression" dxfId="11" priority="12">
      <formula>G63&gt;$H$5</formula>
    </cfRule>
  </conditionalFormatting>
  <conditionalFormatting sqref="G63:G67">
    <cfRule type="expression" dxfId="10" priority="11">
      <formula>G63&gt;$H$5</formula>
    </cfRule>
  </conditionalFormatting>
  <conditionalFormatting sqref="AL63:AL67">
    <cfRule type="expression" dxfId="9" priority="10">
      <formula>AL63&gt;$AM$5</formula>
    </cfRule>
  </conditionalFormatting>
  <conditionalFormatting sqref="AM63:AM67">
    <cfRule type="expression" dxfId="8" priority="9">
      <formula>AL63&gt;$AM$5</formula>
    </cfRule>
  </conditionalFormatting>
  <conditionalFormatting sqref="H68:H72">
    <cfRule type="expression" dxfId="7" priority="8">
      <formula>G68&gt;$H$5</formula>
    </cfRule>
  </conditionalFormatting>
  <conditionalFormatting sqref="G68:G72">
    <cfRule type="expression" dxfId="6" priority="7">
      <formula>G68&gt;$H$5</formula>
    </cfRule>
  </conditionalFormatting>
  <conditionalFormatting sqref="AL68:AL72">
    <cfRule type="expression" dxfId="5" priority="6">
      <formula>AL68&gt;$AM$5</formula>
    </cfRule>
  </conditionalFormatting>
  <conditionalFormatting sqref="AM68:AM72">
    <cfRule type="expression" dxfId="4" priority="5">
      <formula>AL68&gt;$AM$5</formula>
    </cfRule>
  </conditionalFormatting>
  <conditionalFormatting sqref="H73:H75">
    <cfRule type="expression" dxfId="3" priority="4">
      <formula>G73&gt;$H$5</formula>
    </cfRule>
  </conditionalFormatting>
  <conditionalFormatting sqref="G73:G75">
    <cfRule type="expression" dxfId="2" priority="3">
      <formula>G73&gt;$H$5</formula>
    </cfRule>
  </conditionalFormatting>
  <conditionalFormatting sqref="AL73:AL75">
    <cfRule type="expression" dxfId="1" priority="2">
      <formula>AL73&gt;$AM$5</formula>
    </cfRule>
  </conditionalFormatting>
  <conditionalFormatting sqref="AM73:AM75">
    <cfRule type="expression" dxfId="0" priority="1">
      <formula>AL73&gt;$AM$5</formula>
    </cfRule>
  </conditionalFormatting>
  <printOptions horizontalCentered="1"/>
  <pageMargins left="0.19" right="0.19" top="0.97" bottom="0.25" header="0.38" footer="0.27"/>
  <pageSetup paperSize="5" scale="75" firstPageNumber="97" fitToWidth="0" orientation="portrait" r:id="rId1"/>
  <headerFooter alignWithMargins="0">
    <oddHeader>&amp;L&amp;"Arial,Bold"&amp;18&amp;K000000Table 7: FY2016-17 Budget Letter &amp;20
&amp;18FY2014-2015 Local Property and Sales Tax Revenues</oddHeader>
    <oddFooter>&amp;R&amp;12&amp;P</oddFooter>
  </headerFooter>
  <colBreaks count="6" manualBreakCount="6">
    <brk id="8" max="76" man="1"/>
    <brk id="17" max="76" man="1"/>
    <brk id="24" max="76" man="1"/>
    <brk id="31" max="76" man="1"/>
    <brk id="35" max="76" man="1"/>
    <brk id="41" max="7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7"/>
  <sheetViews>
    <sheetView view="pageBreakPreview" zoomScale="70" zoomScaleNormal="100" zoomScaleSheetLayoutView="70" workbookViewId="0">
      <pane xSplit="2" ySplit="2" topLeftCell="C3" activePane="bottomRight" state="frozen"/>
      <selection activeCell="C6" sqref="C6"/>
      <selection pane="topRight" activeCell="C6" sqref="C6"/>
      <selection pane="bottomLeft" activeCell="C6" sqref="C6"/>
      <selection pane="bottomRight" activeCell="C6" sqref="C6"/>
    </sheetView>
  </sheetViews>
  <sheetFormatPr defaultColWidth="8.85546875" defaultRowHeight="12.75"/>
  <cols>
    <col min="1" max="1" width="4" style="1458" bestFit="1" customWidth="1"/>
    <col min="2" max="2" width="30.85546875" style="1458" bestFit="1" customWidth="1"/>
    <col min="3" max="32" width="14.140625" style="1458" customWidth="1"/>
    <col min="33" max="37" width="14.140625" style="1458" hidden="1" customWidth="1"/>
    <col min="38" max="38" width="14.140625" style="1458" customWidth="1"/>
    <col min="39" max="52" width="13.140625" style="1458" customWidth="1"/>
    <col min="53" max="16384" width="8.85546875" style="1458"/>
  </cols>
  <sheetData>
    <row r="1" spans="1:52" s="1426" customFormat="1" ht="14.45" customHeight="1">
      <c r="A1" s="1424"/>
      <c r="B1" s="1425"/>
      <c r="F1" s="1427"/>
      <c r="G1" s="1427"/>
      <c r="H1" s="1427"/>
      <c r="I1" s="1427"/>
      <c r="J1" s="1427"/>
      <c r="K1" s="1427"/>
      <c r="L1" s="1427"/>
      <c r="M1" s="1427"/>
      <c r="N1" s="1427"/>
      <c r="O1" s="1427"/>
      <c r="P1" s="1427"/>
      <c r="Q1" s="1427"/>
      <c r="R1" s="1427"/>
      <c r="S1" s="1427"/>
      <c r="T1" s="1427"/>
      <c r="U1" s="1427"/>
      <c r="V1" s="1427"/>
      <c r="W1" s="1427"/>
      <c r="X1" s="1427"/>
      <c r="Y1" s="1427"/>
      <c r="Z1" s="1427"/>
      <c r="AA1" s="1427"/>
      <c r="AB1" s="1427"/>
      <c r="AC1" s="1427"/>
      <c r="AD1" s="1427"/>
      <c r="AE1" s="1427"/>
      <c r="AF1" s="1427"/>
      <c r="AG1" s="1427"/>
      <c r="AH1" s="1427"/>
      <c r="AI1" s="1427"/>
      <c r="AJ1" s="1427"/>
      <c r="AK1" s="1427"/>
    </row>
    <row r="2" spans="1:52" s="1438" customFormat="1" ht="88.15" customHeight="1">
      <c r="A2" s="1428" t="s">
        <v>0</v>
      </c>
      <c r="B2" s="1429"/>
      <c r="C2" s="1430" t="s">
        <v>943</v>
      </c>
      <c r="D2" s="1431" t="s">
        <v>944</v>
      </c>
      <c r="E2" s="1431" t="s">
        <v>945</v>
      </c>
      <c r="F2" s="1432" t="s">
        <v>946</v>
      </c>
      <c r="G2" s="1432" t="s">
        <v>947</v>
      </c>
      <c r="H2" s="1432" t="s">
        <v>948</v>
      </c>
      <c r="I2" s="1432" t="s">
        <v>949</v>
      </c>
      <c r="J2" s="1432" t="s">
        <v>950</v>
      </c>
      <c r="K2" s="1432" t="s">
        <v>951</v>
      </c>
      <c r="L2" s="1432" t="s">
        <v>952</v>
      </c>
      <c r="M2" s="1432" t="s">
        <v>953</v>
      </c>
      <c r="N2" s="1432" t="s">
        <v>954</v>
      </c>
      <c r="O2" s="1432" t="s">
        <v>955</v>
      </c>
      <c r="P2" s="1432" t="s">
        <v>956</v>
      </c>
      <c r="Q2" s="1432" t="s">
        <v>957</v>
      </c>
      <c r="R2" s="1432" t="s">
        <v>958</v>
      </c>
      <c r="S2" s="1432" t="s">
        <v>959</v>
      </c>
      <c r="T2" s="1432" t="s">
        <v>960</v>
      </c>
      <c r="U2" s="1432" t="s">
        <v>961</v>
      </c>
      <c r="V2" s="1432" t="s">
        <v>962</v>
      </c>
      <c r="W2" s="1432" t="s">
        <v>963</v>
      </c>
      <c r="X2" s="1432" t="s">
        <v>964</v>
      </c>
      <c r="Y2" s="1432" t="s">
        <v>965</v>
      </c>
      <c r="Z2" s="1432" t="s">
        <v>966</v>
      </c>
      <c r="AA2" s="1432" t="s">
        <v>967</v>
      </c>
      <c r="AB2" s="1432" t="s">
        <v>968</v>
      </c>
      <c r="AC2" s="1432" t="s">
        <v>969</v>
      </c>
      <c r="AD2" s="1432" t="s">
        <v>970</v>
      </c>
      <c r="AE2" s="1432" t="s">
        <v>971</v>
      </c>
      <c r="AF2" s="1432" t="s">
        <v>972</v>
      </c>
      <c r="AG2" s="1432" t="s">
        <v>973</v>
      </c>
      <c r="AH2" s="1432" t="s">
        <v>974</v>
      </c>
      <c r="AI2" s="1432" t="s">
        <v>975</v>
      </c>
      <c r="AJ2" s="1432" t="s">
        <v>976</v>
      </c>
      <c r="AK2" s="1432"/>
      <c r="AL2" s="1433" t="s">
        <v>977</v>
      </c>
      <c r="AM2" s="1434" t="s">
        <v>978</v>
      </c>
      <c r="AN2" s="1434" t="s">
        <v>979</v>
      </c>
      <c r="AO2" s="1434" t="s">
        <v>980</v>
      </c>
      <c r="AP2" s="1434" t="s">
        <v>981</v>
      </c>
      <c r="AQ2" s="1434" t="s">
        <v>982</v>
      </c>
      <c r="AR2" s="1434" t="s">
        <v>983</v>
      </c>
      <c r="AS2" s="1434" t="s">
        <v>984</v>
      </c>
      <c r="AT2" s="1434" t="s">
        <v>985</v>
      </c>
      <c r="AU2" s="1435" t="s">
        <v>986</v>
      </c>
      <c r="AV2" s="1435" t="s">
        <v>987</v>
      </c>
      <c r="AW2" s="1436" t="s">
        <v>987</v>
      </c>
      <c r="AX2" s="1436" t="s">
        <v>988</v>
      </c>
      <c r="AY2" s="1436" t="s">
        <v>989</v>
      </c>
      <c r="AZ2" s="1437" t="s">
        <v>990</v>
      </c>
    </row>
    <row r="3" spans="1:52" s="1443" customFormat="1" ht="16.149999999999999" customHeight="1">
      <c r="A3" s="1439" t="s">
        <v>991</v>
      </c>
      <c r="B3" s="1440" t="s">
        <v>992</v>
      </c>
      <c r="C3" s="1441">
        <v>9530</v>
      </c>
      <c r="D3" s="1441">
        <v>0</v>
      </c>
      <c r="E3" s="1441">
        <v>0</v>
      </c>
      <c r="F3" s="1441">
        <v>0</v>
      </c>
      <c r="G3" s="1441">
        <v>0</v>
      </c>
      <c r="H3" s="1441">
        <v>0</v>
      </c>
      <c r="I3" s="1441">
        <v>30</v>
      </c>
      <c r="J3" s="1441">
        <v>0</v>
      </c>
      <c r="K3" s="1441">
        <v>0</v>
      </c>
      <c r="L3" s="1441">
        <v>0</v>
      </c>
      <c r="M3" s="1441">
        <v>0</v>
      </c>
      <c r="N3" s="1441">
        <v>0</v>
      </c>
      <c r="O3" s="1441">
        <v>0</v>
      </c>
      <c r="P3" s="1441">
        <v>12</v>
      </c>
      <c r="Q3" s="1441">
        <v>0</v>
      </c>
      <c r="R3" s="1441">
        <v>0</v>
      </c>
      <c r="S3" s="1441">
        <v>0</v>
      </c>
      <c r="T3" s="1441">
        <v>0</v>
      </c>
      <c r="U3" s="1441">
        <v>0</v>
      </c>
      <c r="V3" s="1441">
        <v>0</v>
      </c>
      <c r="W3" s="1441">
        <v>4</v>
      </c>
      <c r="X3" s="1441">
        <v>0</v>
      </c>
      <c r="Y3" s="1441">
        <v>14</v>
      </c>
      <c r="Z3" s="1441">
        <v>0</v>
      </c>
      <c r="AA3" s="1441">
        <v>0</v>
      </c>
      <c r="AB3" s="1441">
        <v>38</v>
      </c>
      <c r="AC3" s="1441">
        <v>0</v>
      </c>
      <c r="AD3" s="1441">
        <v>0</v>
      </c>
      <c r="AE3" s="1441">
        <v>0</v>
      </c>
      <c r="AF3" s="1441">
        <v>0</v>
      </c>
      <c r="AG3" s="1441"/>
      <c r="AH3" s="1441"/>
      <c r="AI3" s="1441"/>
      <c r="AJ3" s="1441"/>
      <c r="AK3" s="1441"/>
      <c r="AL3" s="1442">
        <f t="shared" ref="AL3:AL34" si="0">SUM(C3:AF3)</f>
        <v>9628</v>
      </c>
      <c r="AM3" s="1441">
        <v>0</v>
      </c>
      <c r="AN3" s="1441">
        <v>0</v>
      </c>
      <c r="AO3" s="1441">
        <v>0</v>
      </c>
      <c r="AP3" s="1441">
        <v>0</v>
      </c>
      <c r="AQ3" s="1441">
        <v>0</v>
      </c>
      <c r="AR3" s="1441">
        <v>0</v>
      </c>
      <c r="AS3" s="1441">
        <v>0</v>
      </c>
      <c r="AT3" s="1441">
        <v>0</v>
      </c>
      <c r="AU3" s="1441">
        <v>0</v>
      </c>
      <c r="AV3" s="1441">
        <v>0</v>
      </c>
      <c r="AW3" s="1441">
        <v>0</v>
      </c>
      <c r="AX3" s="1441">
        <v>7</v>
      </c>
      <c r="AY3" s="1441">
        <v>0</v>
      </c>
      <c r="AZ3" s="1441">
        <f t="shared" ref="AZ3:AZ66" si="1">SUM(AL3:AY3)</f>
        <v>9635</v>
      </c>
    </row>
    <row r="4" spans="1:52" s="1443" customFormat="1" ht="16.149999999999999" customHeight="1">
      <c r="A4" s="1444" t="s">
        <v>993</v>
      </c>
      <c r="B4" s="1445" t="s">
        <v>994</v>
      </c>
      <c r="C4" s="1446">
        <v>4006</v>
      </c>
      <c r="D4" s="1446">
        <v>0</v>
      </c>
      <c r="E4" s="1446">
        <v>0</v>
      </c>
      <c r="F4" s="1446">
        <v>0</v>
      </c>
      <c r="G4" s="1446">
        <v>0</v>
      </c>
      <c r="H4" s="1446">
        <v>0</v>
      </c>
      <c r="I4" s="1446">
        <v>11</v>
      </c>
      <c r="J4" s="1446">
        <v>0</v>
      </c>
      <c r="K4" s="1446">
        <v>0</v>
      </c>
      <c r="L4" s="1446">
        <v>0</v>
      </c>
      <c r="M4" s="1446">
        <v>0</v>
      </c>
      <c r="N4" s="1446">
        <v>0</v>
      </c>
      <c r="O4" s="1446">
        <v>0</v>
      </c>
      <c r="P4" s="1446">
        <v>0</v>
      </c>
      <c r="Q4" s="1446">
        <v>0</v>
      </c>
      <c r="R4" s="1446">
        <v>0</v>
      </c>
      <c r="S4" s="1446">
        <v>0</v>
      </c>
      <c r="T4" s="1446">
        <v>1</v>
      </c>
      <c r="U4" s="1446">
        <v>0</v>
      </c>
      <c r="V4" s="1446">
        <v>0</v>
      </c>
      <c r="W4" s="1446">
        <v>0</v>
      </c>
      <c r="X4" s="1446">
        <v>0</v>
      </c>
      <c r="Y4" s="1446">
        <v>0</v>
      </c>
      <c r="Z4" s="1446">
        <v>0</v>
      </c>
      <c r="AA4" s="1446">
        <v>0</v>
      </c>
      <c r="AB4" s="1446">
        <v>11</v>
      </c>
      <c r="AC4" s="1446">
        <v>0</v>
      </c>
      <c r="AD4" s="1446">
        <v>0</v>
      </c>
      <c r="AE4" s="1446">
        <v>0</v>
      </c>
      <c r="AF4" s="1446">
        <v>0</v>
      </c>
      <c r="AG4" s="1446"/>
      <c r="AH4" s="1446"/>
      <c r="AI4" s="1446"/>
      <c r="AJ4" s="1446"/>
      <c r="AK4" s="1446"/>
      <c r="AL4" s="1447">
        <f t="shared" si="0"/>
        <v>4029</v>
      </c>
      <c r="AM4" s="1446">
        <v>0</v>
      </c>
      <c r="AN4" s="1446">
        <v>0</v>
      </c>
      <c r="AO4" s="1446">
        <v>0</v>
      </c>
      <c r="AP4" s="1446">
        <v>0</v>
      </c>
      <c r="AQ4" s="1446">
        <v>0</v>
      </c>
      <c r="AR4" s="1446">
        <v>0</v>
      </c>
      <c r="AS4" s="1446">
        <v>0</v>
      </c>
      <c r="AT4" s="1446">
        <v>0</v>
      </c>
      <c r="AU4" s="1446">
        <v>0</v>
      </c>
      <c r="AV4" s="1446">
        <v>0</v>
      </c>
      <c r="AW4" s="1446">
        <v>0</v>
      </c>
      <c r="AX4" s="1446">
        <v>2</v>
      </c>
      <c r="AY4" s="1446">
        <v>0</v>
      </c>
      <c r="AZ4" s="1446">
        <f t="shared" si="1"/>
        <v>4031</v>
      </c>
    </row>
    <row r="5" spans="1:52" s="1443" customFormat="1" ht="16.149999999999999" customHeight="1">
      <c r="A5" s="1444" t="s">
        <v>995</v>
      </c>
      <c r="B5" s="1445" t="s">
        <v>996</v>
      </c>
      <c r="C5" s="1446">
        <v>21545</v>
      </c>
      <c r="D5" s="1446">
        <v>0</v>
      </c>
      <c r="E5" s="1446">
        <v>0</v>
      </c>
      <c r="F5" s="1446">
        <v>0</v>
      </c>
      <c r="G5" s="1446">
        <v>0</v>
      </c>
      <c r="H5" s="1446">
        <v>0</v>
      </c>
      <c r="I5" s="1446">
        <v>42</v>
      </c>
      <c r="J5" s="1446">
        <v>0</v>
      </c>
      <c r="K5" s="1446">
        <v>0</v>
      </c>
      <c r="L5" s="1446">
        <v>0</v>
      </c>
      <c r="M5" s="1446">
        <v>0</v>
      </c>
      <c r="N5" s="1446">
        <v>3</v>
      </c>
      <c r="O5" s="1446">
        <v>0</v>
      </c>
      <c r="P5" s="1446">
        <v>0</v>
      </c>
      <c r="Q5" s="1446">
        <v>0</v>
      </c>
      <c r="R5" s="1446">
        <v>4</v>
      </c>
      <c r="S5" s="1446">
        <v>0</v>
      </c>
      <c r="T5" s="1446">
        <v>0</v>
      </c>
      <c r="U5" s="1446">
        <v>0</v>
      </c>
      <c r="V5" s="1446">
        <v>0</v>
      </c>
      <c r="W5" s="1446">
        <v>0</v>
      </c>
      <c r="X5" s="1446">
        <v>15</v>
      </c>
      <c r="Y5" s="1446">
        <v>0</v>
      </c>
      <c r="Z5" s="1446">
        <v>0</v>
      </c>
      <c r="AA5" s="1446">
        <v>0</v>
      </c>
      <c r="AB5" s="1446">
        <v>52</v>
      </c>
      <c r="AC5" s="1446">
        <v>0</v>
      </c>
      <c r="AD5" s="1446">
        <v>0</v>
      </c>
      <c r="AE5" s="1446">
        <v>0</v>
      </c>
      <c r="AF5" s="1446">
        <v>0</v>
      </c>
      <c r="AG5" s="1446"/>
      <c r="AH5" s="1446"/>
      <c r="AI5" s="1446"/>
      <c r="AJ5" s="1446"/>
      <c r="AK5" s="1446"/>
      <c r="AL5" s="1447">
        <f t="shared" si="0"/>
        <v>21661</v>
      </c>
      <c r="AM5" s="1446">
        <v>0</v>
      </c>
      <c r="AN5" s="1446">
        <v>0</v>
      </c>
      <c r="AO5" s="1446">
        <v>0</v>
      </c>
      <c r="AP5" s="1446">
        <v>0</v>
      </c>
      <c r="AQ5" s="1446">
        <v>0</v>
      </c>
      <c r="AR5" s="1446">
        <v>0</v>
      </c>
      <c r="AS5" s="1446">
        <v>0</v>
      </c>
      <c r="AT5" s="1446">
        <v>0</v>
      </c>
      <c r="AU5" s="1446">
        <v>0</v>
      </c>
      <c r="AV5" s="1446">
        <v>0</v>
      </c>
      <c r="AW5" s="1446">
        <v>0</v>
      </c>
      <c r="AX5" s="1446">
        <v>10</v>
      </c>
      <c r="AY5" s="1446">
        <v>3</v>
      </c>
      <c r="AZ5" s="1446">
        <f t="shared" si="1"/>
        <v>21674</v>
      </c>
    </row>
    <row r="6" spans="1:52" s="1443" customFormat="1" ht="16.149999999999999" customHeight="1">
      <c r="A6" s="1444" t="s">
        <v>997</v>
      </c>
      <c r="B6" s="1445" t="s">
        <v>998</v>
      </c>
      <c r="C6" s="1446">
        <v>3387</v>
      </c>
      <c r="D6" s="1446">
        <v>0</v>
      </c>
      <c r="E6" s="1446">
        <v>0</v>
      </c>
      <c r="F6" s="1446">
        <v>0</v>
      </c>
      <c r="G6" s="1446">
        <v>0</v>
      </c>
      <c r="H6" s="1446">
        <v>0</v>
      </c>
      <c r="I6" s="1446">
        <v>3</v>
      </c>
      <c r="J6" s="1446">
        <v>0</v>
      </c>
      <c r="K6" s="1446">
        <v>0</v>
      </c>
      <c r="L6" s="1446">
        <v>0</v>
      </c>
      <c r="M6" s="1446">
        <v>0</v>
      </c>
      <c r="N6" s="1446">
        <v>0</v>
      </c>
      <c r="O6" s="1446">
        <v>0</v>
      </c>
      <c r="P6" s="1446">
        <v>0</v>
      </c>
      <c r="Q6" s="1446">
        <v>0</v>
      </c>
      <c r="R6" s="1446">
        <v>0</v>
      </c>
      <c r="S6" s="1446">
        <v>0</v>
      </c>
      <c r="T6" s="1446">
        <v>0</v>
      </c>
      <c r="U6" s="1446">
        <v>0</v>
      </c>
      <c r="V6" s="1446">
        <v>0</v>
      </c>
      <c r="W6" s="1446">
        <v>0</v>
      </c>
      <c r="X6" s="1446">
        <v>0</v>
      </c>
      <c r="Y6" s="1446">
        <v>0</v>
      </c>
      <c r="Z6" s="1446">
        <v>0</v>
      </c>
      <c r="AA6" s="1446">
        <v>0</v>
      </c>
      <c r="AB6" s="1446">
        <v>11</v>
      </c>
      <c r="AC6" s="1446">
        <v>0</v>
      </c>
      <c r="AD6" s="1446">
        <v>0</v>
      </c>
      <c r="AE6" s="1446">
        <v>0</v>
      </c>
      <c r="AF6" s="1446">
        <v>0</v>
      </c>
      <c r="AG6" s="1446"/>
      <c r="AH6" s="1446"/>
      <c r="AI6" s="1446"/>
      <c r="AJ6" s="1446"/>
      <c r="AK6" s="1446"/>
      <c r="AL6" s="1447">
        <f t="shared" si="0"/>
        <v>3401</v>
      </c>
      <c r="AM6" s="1446">
        <v>0</v>
      </c>
      <c r="AN6" s="1446">
        <v>0</v>
      </c>
      <c r="AO6" s="1446">
        <v>0</v>
      </c>
      <c r="AP6" s="1446">
        <v>0</v>
      </c>
      <c r="AQ6" s="1446">
        <v>0</v>
      </c>
      <c r="AR6" s="1446">
        <v>0</v>
      </c>
      <c r="AS6" s="1446">
        <v>0</v>
      </c>
      <c r="AT6" s="1446">
        <v>0</v>
      </c>
      <c r="AU6" s="1446">
        <v>0</v>
      </c>
      <c r="AV6" s="1446">
        <v>0</v>
      </c>
      <c r="AW6" s="1446">
        <v>0</v>
      </c>
      <c r="AX6" s="1446">
        <v>1</v>
      </c>
      <c r="AY6" s="1446">
        <v>0</v>
      </c>
      <c r="AZ6" s="1446">
        <f t="shared" si="1"/>
        <v>3402</v>
      </c>
    </row>
    <row r="7" spans="1:52" s="1443" customFormat="1" ht="16.149999999999999" customHeight="1">
      <c r="A7" s="1448" t="s">
        <v>999</v>
      </c>
      <c r="B7" s="1449" t="s">
        <v>1000</v>
      </c>
      <c r="C7" s="1450">
        <v>5466</v>
      </c>
      <c r="D7" s="1450">
        <v>0</v>
      </c>
      <c r="E7" s="1450">
        <v>0</v>
      </c>
      <c r="F7" s="1450">
        <v>0</v>
      </c>
      <c r="G7" s="1450">
        <v>0</v>
      </c>
      <c r="H7" s="1450">
        <v>0</v>
      </c>
      <c r="I7" s="1450">
        <v>35</v>
      </c>
      <c r="J7" s="1450">
        <v>0</v>
      </c>
      <c r="K7" s="1450">
        <v>0</v>
      </c>
      <c r="L7" s="1450">
        <v>0</v>
      </c>
      <c r="M7" s="1450">
        <v>0</v>
      </c>
      <c r="N7" s="1450">
        <v>0</v>
      </c>
      <c r="O7" s="1450">
        <v>0</v>
      </c>
      <c r="P7" s="1450">
        <v>0</v>
      </c>
      <c r="Q7" s="1450">
        <v>0</v>
      </c>
      <c r="R7" s="1450">
        <v>0</v>
      </c>
      <c r="S7" s="1450">
        <v>0</v>
      </c>
      <c r="T7" s="1450">
        <v>0</v>
      </c>
      <c r="U7" s="1450">
        <v>0</v>
      </c>
      <c r="V7" s="1450">
        <v>0</v>
      </c>
      <c r="W7" s="1450">
        <v>0</v>
      </c>
      <c r="X7" s="1450">
        <v>0</v>
      </c>
      <c r="Y7" s="1450">
        <v>0</v>
      </c>
      <c r="Z7" s="1450">
        <v>0</v>
      </c>
      <c r="AA7" s="1450">
        <v>0</v>
      </c>
      <c r="AB7" s="1450">
        <v>24</v>
      </c>
      <c r="AC7" s="1450">
        <v>0</v>
      </c>
      <c r="AD7" s="1450">
        <v>1</v>
      </c>
      <c r="AE7" s="1450">
        <v>0</v>
      </c>
      <c r="AF7" s="1450">
        <v>0</v>
      </c>
      <c r="AG7" s="1450"/>
      <c r="AH7" s="1450"/>
      <c r="AI7" s="1450"/>
      <c r="AJ7" s="1450"/>
      <c r="AK7" s="1450"/>
      <c r="AL7" s="1451">
        <f t="shared" si="0"/>
        <v>5526</v>
      </c>
      <c r="AM7" s="1450">
        <v>0</v>
      </c>
      <c r="AN7" s="1450">
        <v>0</v>
      </c>
      <c r="AO7" s="1450">
        <v>0</v>
      </c>
      <c r="AP7" s="1450">
        <v>710</v>
      </c>
      <c r="AQ7" s="1450">
        <v>0</v>
      </c>
      <c r="AR7" s="1450">
        <v>0</v>
      </c>
      <c r="AS7" s="1450">
        <v>0</v>
      </c>
      <c r="AT7" s="1450">
        <v>0</v>
      </c>
      <c r="AU7" s="1450">
        <v>0</v>
      </c>
      <c r="AV7" s="1450">
        <v>0</v>
      </c>
      <c r="AW7" s="1450">
        <v>0</v>
      </c>
      <c r="AX7" s="1450">
        <v>3</v>
      </c>
      <c r="AY7" s="1450">
        <v>0</v>
      </c>
      <c r="AZ7" s="1450">
        <f t="shared" si="1"/>
        <v>6239</v>
      </c>
    </row>
    <row r="8" spans="1:52" s="1443" customFormat="1" ht="16.149999999999999" customHeight="1">
      <c r="A8" s="1439" t="s">
        <v>1001</v>
      </c>
      <c r="B8" s="1440" t="s">
        <v>1002</v>
      </c>
      <c r="C8" s="1441">
        <v>5896</v>
      </c>
      <c r="D8" s="1441">
        <v>0</v>
      </c>
      <c r="E8" s="1441">
        <v>0</v>
      </c>
      <c r="F8" s="1441">
        <v>0</v>
      </c>
      <c r="G8" s="1441">
        <v>0</v>
      </c>
      <c r="H8" s="1441">
        <v>0</v>
      </c>
      <c r="I8" s="1441">
        <v>12</v>
      </c>
      <c r="J8" s="1441">
        <v>0</v>
      </c>
      <c r="K8" s="1441">
        <v>0</v>
      </c>
      <c r="L8" s="1441">
        <v>0</v>
      </c>
      <c r="M8" s="1441">
        <v>0</v>
      </c>
      <c r="N8" s="1441">
        <v>0</v>
      </c>
      <c r="O8" s="1441">
        <v>0</v>
      </c>
      <c r="P8" s="1441">
        <v>0</v>
      </c>
      <c r="Q8" s="1441">
        <v>0</v>
      </c>
      <c r="R8" s="1441">
        <v>0</v>
      </c>
      <c r="S8" s="1441">
        <v>0</v>
      </c>
      <c r="T8" s="1441">
        <v>0</v>
      </c>
      <c r="U8" s="1441">
        <v>0</v>
      </c>
      <c r="V8" s="1441">
        <v>0</v>
      </c>
      <c r="W8" s="1441">
        <v>0</v>
      </c>
      <c r="X8" s="1441">
        <v>0</v>
      </c>
      <c r="Y8" s="1441">
        <v>0</v>
      </c>
      <c r="Z8" s="1441">
        <v>0</v>
      </c>
      <c r="AA8" s="1441">
        <v>0</v>
      </c>
      <c r="AB8" s="1441">
        <v>16</v>
      </c>
      <c r="AC8" s="1441">
        <v>0</v>
      </c>
      <c r="AD8" s="1441">
        <v>0</v>
      </c>
      <c r="AE8" s="1441">
        <v>0</v>
      </c>
      <c r="AF8" s="1441">
        <v>0</v>
      </c>
      <c r="AG8" s="1441"/>
      <c r="AH8" s="1441"/>
      <c r="AI8" s="1441"/>
      <c r="AJ8" s="1441"/>
      <c r="AK8" s="1441"/>
      <c r="AL8" s="1442">
        <f t="shared" si="0"/>
        <v>5924</v>
      </c>
      <c r="AM8" s="1441">
        <v>0</v>
      </c>
      <c r="AN8" s="1441">
        <v>0</v>
      </c>
      <c r="AO8" s="1441">
        <v>0</v>
      </c>
      <c r="AP8" s="1441">
        <v>0</v>
      </c>
      <c r="AQ8" s="1441">
        <v>0</v>
      </c>
      <c r="AR8" s="1441">
        <v>0</v>
      </c>
      <c r="AS8" s="1441">
        <v>0</v>
      </c>
      <c r="AT8" s="1441">
        <v>0</v>
      </c>
      <c r="AU8" s="1441">
        <v>0</v>
      </c>
      <c r="AV8" s="1441">
        <v>0</v>
      </c>
      <c r="AW8" s="1441">
        <v>0</v>
      </c>
      <c r="AX8" s="1441">
        <v>2</v>
      </c>
      <c r="AY8" s="1441">
        <v>0</v>
      </c>
      <c r="AZ8" s="1441">
        <f t="shared" si="1"/>
        <v>5926</v>
      </c>
    </row>
    <row r="9" spans="1:52" s="1443" customFormat="1" ht="16.149999999999999" customHeight="1">
      <c r="A9" s="1444" t="s">
        <v>1003</v>
      </c>
      <c r="B9" s="1445" t="s">
        <v>1004</v>
      </c>
      <c r="C9" s="1446">
        <v>2133</v>
      </c>
      <c r="D9" s="1446">
        <v>0</v>
      </c>
      <c r="E9" s="1446">
        <v>0</v>
      </c>
      <c r="F9" s="1446">
        <v>0</v>
      </c>
      <c r="G9" s="1446">
        <v>0</v>
      </c>
      <c r="H9" s="1446">
        <v>0</v>
      </c>
      <c r="I9" s="1446">
        <v>12</v>
      </c>
      <c r="J9" s="1446">
        <v>0</v>
      </c>
      <c r="K9" s="1446">
        <v>0</v>
      </c>
      <c r="L9" s="1446">
        <v>0</v>
      </c>
      <c r="M9" s="1446">
        <v>0</v>
      </c>
      <c r="N9" s="1446">
        <v>0</v>
      </c>
      <c r="O9" s="1446">
        <v>0</v>
      </c>
      <c r="P9" s="1446">
        <v>0</v>
      </c>
      <c r="Q9" s="1446">
        <v>0</v>
      </c>
      <c r="R9" s="1446">
        <v>0</v>
      </c>
      <c r="S9" s="1446">
        <v>0</v>
      </c>
      <c r="T9" s="1446">
        <v>0</v>
      </c>
      <c r="U9" s="1446">
        <v>0</v>
      </c>
      <c r="V9" s="1446">
        <v>0</v>
      </c>
      <c r="W9" s="1446">
        <v>0</v>
      </c>
      <c r="X9" s="1446">
        <v>0</v>
      </c>
      <c r="Y9" s="1446">
        <v>0</v>
      </c>
      <c r="Z9" s="1446">
        <v>0</v>
      </c>
      <c r="AA9" s="1446">
        <v>0</v>
      </c>
      <c r="AB9" s="1446">
        <v>8</v>
      </c>
      <c r="AC9" s="1446">
        <v>0</v>
      </c>
      <c r="AD9" s="1446">
        <v>0</v>
      </c>
      <c r="AE9" s="1446">
        <v>0</v>
      </c>
      <c r="AF9" s="1446">
        <v>0</v>
      </c>
      <c r="AG9" s="1446"/>
      <c r="AH9" s="1446"/>
      <c r="AI9" s="1446"/>
      <c r="AJ9" s="1446"/>
      <c r="AK9" s="1446"/>
      <c r="AL9" s="1447">
        <f t="shared" si="0"/>
        <v>2153</v>
      </c>
      <c r="AM9" s="1446">
        <v>1</v>
      </c>
      <c r="AN9" s="1446">
        <v>0</v>
      </c>
      <c r="AO9" s="1446">
        <v>0</v>
      </c>
      <c r="AP9" s="1446">
        <v>0</v>
      </c>
      <c r="AQ9" s="1446">
        <v>0</v>
      </c>
      <c r="AR9" s="1446">
        <v>0</v>
      </c>
      <c r="AS9" s="1446">
        <v>0</v>
      </c>
      <c r="AT9" s="1446">
        <v>0</v>
      </c>
      <c r="AU9" s="1446">
        <v>0</v>
      </c>
      <c r="AV9" s="1446">
        <v>0</v>
      </c>
      <c r="AW9" s="1446">
        <v>0</v>
      </c>
      <c r="AX9" s="1446">
        <v>1</v>
      </c>
      <c r="AY9" s="1446">
        <v>0</v>
      </c>
      <c r="AZ9" s="1446">
        <f t="shared" si="1"/>
        <v>2155</v>
      </c>
    </row>
    <row r="10" spans="1:52" s="1443" customFormat="1" ht="16.149999999999999" customHeight="1">
      <c r="A10" s="1444" t="s">
        <v>1005</v>
      </c>
      <c r="B10" s="1445" t="s">
        <v>1006</v>
      </c>
      <c r="C10" s="1446">
        <v>21658</v>
      </c>
      <c r="D10" s="1446">
        <v>0</v>
      </c>
      <c r="E10" s="1446">
        <v>0</v>
      </c>
      <c r="F10" s="1446">
        <v>0</v>
      </c>
      <c r="G10" s="1446">
        <v>0</v>
      </c>
      <c r="H10" s="1446">
        <v>0</v>
      </c>
      <c r="I10" s="1446">
        <v>62</v>
      </c>
      <c r="J10" s="1446">
        <v>0</v>
      </c>
      <c r="K10" s="1446">
        <v>0</v>
      </c>
      <c r="L10" s="1446">
        <v>0</v>
      </c>
      <c r="M10" s="1446">
        <v>0</v>
      </c>
      <c r="N10" s="1446">
        <v>0</v>
      </c>
      <c r="O10" s="1446">
        <v>0</v>
      </c>
      <c r="P10" s="1446">
        <v>0</v>
      </c>
      <c r="Q10" s="1446">
        <v>0</v>
      </c>
      <c r="R10" s="1446">
        <v>0</v>
      </c>
      <c r="S10" s="1446">
        <v>0</v>
      </c>
      <c r="T10" s="1446">
        <v>0</v>
      </c>
      <c r="U10" s="1446">
        <v>0</v>
      </c>
      <c r="V10" s="1446">
        <v>0</v>
      </c>
      <c r="W10" s="1446">
        <v>0</v>
      </c>
      <c r="X10" s="1446">
        <v>0</v>
      </c>
      <c r="Y10" s="1446">
        <v>0</v>
      </c>
      <c r="Z10" s="1446">
        <v>0</v>
      </c>
      <c r="AA10" s="1446">
        <v>0</v>
      </c>
      <c r="AB10" s="1446">
        <v>45</v>
      </c>
      <c r="AC10" s="1446">
        <v>0</v>
      </c>
      <c r="AD10" s="1446">
        <v>0</v>
      </c>
      <c r="AE10" s="1446">
        <v>0</v>
      </c>
      <c r="AF10" s="1446">
        <v>0</v>
      </c>
      <c r="AG10" s="1446"/>
      <c r="AH10" s="1446"/>
      <c r="AI10" s="1446"/>
      <c r="AJ10" s="1446"/>
      <c r="AK10" s="1446"/>
      <c r="AL10" s="1447">
        <f t="shared" si="0"/>
        <v>21765</v>
      </c>
      <c r="AM10" s="1446">
        <v>0</v>
      </c>
      <c r="AN10" s="1446">
        <v>0</v>
      </c>
      <c r="AO10" s="1446">
        <v>0</v>
      </c>
      <c r="AP10" s="1446">
        <v>0</v>
      </c>
      <c r="AQ10" s="1446">
        <v>0</v>
      </c>
      <c r="AR10" s="1446">
        <v>0</v>
      </c>
      <c r="AS10" s="1446">
        <v>0</v>
      </c>
      <c r="AT10" s="1446">
        <v>0</v>
      </c>
      <c r="AU10" s="1446">
        <v>0</v>
      </c>
      <c r="AV10" s="1446">
        <v>0</v>
      </c>
      <c r="AW10" s="1446">
        <v>0</v>
      </c>
      <c r="AX10" s="1446">
        <v>14</v>
      </c>
      <c r="AY10" s="1446">
        <v>0</v>
      </c>
      <c r="AZ10" s="1446">
        <f t="shared" si="1"/>
        <v>21779</v>
      </c>
    </row>
    <row r="11" spans="1:52" s="1443" customFormat="1" ht="16.149999999999999" customHeight="1">
      <c r="A11" s="1444" t="s">
        <v>1007</v>
      </c>
      <c r="B11" s="1445" t="s">
        <v>1008</v>
      </c>
      <c r="C11" s="1446">
        <v>39282</v>
      </c>
      <c r="D11" s="1446">
        <v>641</v>
      </c>
      <c r="E11" s="1446">
        <v>0</v>
      </c>
      <c r="F11" s="1446">
        <v>0</v>
      </c>
      <c r="G11" s="1446">
        <v>0</v>
      </c>
      <c r="H11" s="1446">
        <v>0</v>
      </c>
      <c r="I11" s="1446">
        <v>106</v>
      </c>
      <c r="J11" s="1446">
        <v>0</v>
      </c>
      <c r="K11" s="1446">
        <v>0</v>
      </c>
      <c r="L11" s="1446">
        <v>0</v>
      </c>
      <c r="M11" s="1446">
        <v>0</v>
      </c>
      <c r="N11" s="1446">
        <v>0</v>
      </c>
      <c r="O11" s="1446">
        <v>0</v>
      </c>
      <c r="P11" s="1446">
        <v>0</v>
      </c>
      <c r="Q11" s="1446">
        <v>0</v>
      </c>
      <c r="R11" s="1446">
        <v>0</v>
      </c>
      <c r="S11" s="1446">
        <v>0</v>
      </c>
      <c r="T11" s="1446">
        <v>0</v>
      </c>
      <c r="U11" s="1446">
        <v>0</v>
      </c>
      <c r="V11" s="1446">
        <v>0</v>
      </c>
      <c r="W11" s="1446">
        <v>0</v>
      </c>
      <c r="X11" s="1446">
        <v>0</v>
      </c>
      <c r="Y11" s="1446">
        <v>0</v>
      </c>
      <c r="Z11" s="1446">
        <v>0</v>
      </c>
      <c r="AA11" s="1446">
        <v>0</v>
      </c>
      <c r="AB11" s="1446">
        <v>98</v>
      </c>
      <c r="AC11" s="1446">
        <v>0</v>
      </c>
      <c r="AD11" s="1446">
        <v>0</v>
      </c>
      <c r="AE11" s="1446">
        <v>0</v>
      </c>
      <c r="AF11" s="1446">
        <v>0</v>
      </c>
      <c r="AG11" s="1446"/>
      <c r="AH11" s="1446"/>
      <c r="AI11" s="1446"/>
      <c r="AJ11" s="1446"/>
      <c r="AK11" s="1446"/>
      <c r="AL11" s="1447">
        <f t="shared" si="0"/>
        <v>40127</v>
      </c>
      <c r="AM11" s="1446">
        <v>0</v>
      </c>
      <c r="AN11" s="1446">
        <v>0</v>
      </c>
      <c r="AO11" s="1446">
        <v>0</v>
      </c>
      <c r="AP11" s="1446">
        <v>0</v>
      </c>
      <c r="AQ11" s="1446">
        <v>0</v>
      </c>
      <c r="AR11" s="1446">
        <v>0</v>
      </c>
      <c r="AS11" s="1446">
        <v>0</v>
      </c>
      <c r="AT11" s="1446">
        <v>0</v>
      </c>
      <c r="AU11" s="1446">
        <v>0</v>
      </c>
      <c r="AV11" s="1446">
        <v>0</v>
      </c>
      <c r="AW11" s="1446">
        <v>0</v>
      </c>
      <c r="AX11" s="1446">
        <v>3</v>
      </c>
      <c r="AY11" s="1446">
        <v>0</v>
      </c>
      <c r="AZ11" s="1446">
        <f t="shared" si="1"/>
        <v>40130</v>
      </c>
    </row>
    <row r="12" spans="1:52" s="1443" customFormat="1" ht="16.149999999999999" customHeight="1">
      <c r="A12" s="1448" t="s">
        <v>1009</v>
      </c>
      <c r="B12" s="1449" t="s">
        <v>1010</v>
      </c>
      <c r="C12" s="1450">
        <v>30643</v>
      </c>
      <c r="D12" s="1450">
        <v>0</v>
      </c>
      <c r="E12" s="1450">
        <v>0</v>
      </c>
      <c r="F12" s="1450">
        <v>0</v>
      </c>
      <c r="G12" s="1450">
        <v>0</v>
      </c>
      <c r="H12" s="1450">
        <v>0</v>
      </c>
      <c r="I12" s="1450">
        <v>64</v>
      </c>
      <c r="J12" s="1450">
        <v>867</v>
      </c>
      <c r="K12" s="1450">
        <v>0</v>
      </c>
      <c r="L12" s="1450">
        <v>0</v>
      </c>
      <c r="M12" s="1450">
        <v>0</v>
      </c>
      <c r="N12" s="1450">
        <v>0</v>
      </c>
      <c r="O12" s="1450">
        <v>0</v>
      </c>
      <c r="P12" s="1450">
        <v>0</v>
      </c>
      <c r="Q12" s="1450">
        <v>0</v>
      </c>
      <c r="R12" s="1450">
        <v>0</v>
      </c>
      <c r="S12" s="1450">
        <v>0</v>
      </c>
      <c r="T12" s="1450">
        <v>262</v>
      </c>
      <c r="U12" s="1450">
        <v>0</v>
      </c>
      <c r="V12" s="1450">
        <v>0</v>
      </c>
      <c r="W12" s="1450">
        <v>0</v>
      </c>
      <c r="X12" s="1450">
        <v>0</v>
      </c>
      <c r="Y12" s="1450">
        <v>1</v>
      </c>
      <c r="Z12" s="1450">
        <v>0</v>
      </c>
      <c r="AA12" s="1450">
        <v>0</v>
      </c>
      <c r="AB12" s="1450">
        <v>60</v>
      </c>
      <c r="AC12" s="1450">
        <v>724</v>
      </c>
      <c r="AD12" s="1450">
        <v>0</v>
      </c>
      <c r="AE12" s="1450">
        <v>0</v>
      </c>
      <c r="AF12" s="1450">
        <v>0</v>
      </c>
      <c r="AG12" s="1450"/>
      <c r="AH12" s="1450"/>
      <c r="AI12" s="1450"/>
      <c r="AJ12" s="1450"/>
      <c r="AK12" s="1450"/>
      <c r="AL12" s="1451">
        <f t="shared" si="0"/>
        <v>32621</v>
      </c>
      <c r="AM12" s="1450">
        <v>0</v>
      </c>
      <c r="AN12" s="1450">
        <v>0</v>
      </c>
      <c r="AO12" s="1450">
        <v>0</v>
      </c>
      <c r="AP12" s="1450">
        <v>0</v>
      </c>
      <c r="AQ12" s="1450">
        <v>0</v>
      </c>
      <c r="AR12" s="1450">
        <v>0</v>
      </c>
      <c r="AS12" s="1450">
        <v>0</v>
      </c>
      <c r="AT12" s="1450">
        <v>0</v>
      </c>
      <c r="AU12" s="1450">
        <v>0</v>
      </c>
      <c r="AV12" s="1450">
        <v>0</v>
      </c>
      <c r="AW12" s="1450">
        <v>0</v>
      </c>
      <c r="AX12" s="1450">
        <v>21</v>
      </c>
      <c r="AY12" s="1450">
        <v>0</v>
      </c>
      <c r="AZ12" s="1450">
        <f t="shared" si="1"/>
        <v>32642</v>
      </c>
    </row>
    <row r="13" spans="1:52" s="1443" customFormat="1" ht="16.149999999999999" customHeight="1">
      <c r="A13" s="1439" t="s">
        <v>1011</v>
      </c>
      <c r="B13" s="1440" t="s">
        <v>1012</v>
      </c>
      <c r="C13" s="1441">
        <v>1564</v>
      </c>
      <c r="D13" s="1441">
        <v>0</v>
      </c>
      <c r="E13" s="1441">
        <v>0</v>
      </c>
      <c r="F13" s="1441">
        <v>0</v>
      </c>
      <c r="G13" s="1441">
        <v>0</v>
      </c>
      <c r="H13" s="1441">
        <v>0</v>
      </c>
      <c r="I13" s="1441">
        <v>3</v>
      </c>
      <c r="J13" s="1441">
        <v>0</v>
      </c>
      <c r="K13" s="1441">
        <v>0</v>
      </c>
      <c r="L13" s="1441">
        <v>0</v>
      </c>
      <c r="M13" s="1441">
        <v>0</v>
      </c>
      <c r="N13" s="1441">
        <v>0</v>
      </c>
      <c r="O13" s="1441">
        <v>0</v>
      </c>
      <c r="P13" s="1441">
        <v>0</v>
      </c>
      <c r="Q13" s="1441">
        <v>0</v>
      </c>
      <c r="R13" s="1441">
        <v>0</v>
      </c>
      <c r="S13" s="1441">
        <v>0</v>
      </c>
      <c r="T13" s="1441">
        <v>0</v>
      </c>
      <c r="U13" s="1441">
        <v>0</v>
      </c>
      <c r="V13" s="1441">
        <v>0</v>
      </c>
      <c r="W13" s="1441">
        <v>0</v>
      </c>
      <c r="X13" s="1441">
        <v>0</v>
      </c>
      <c r="Y13" s="1441">
        <v>0</v>
      </c>
      <c r="Z13" s="1441">
        <v>0</v>
      </c>
      <c r="AA13" s="1441">
        <v>0</v>
      </c>
      <c r="AB13" s="1441">
        <v>5</v>
      </c>
      <c r="AC13" s="1441">
        <v>0</v>
      </c>
      <c r="AD13" s="1441">
        <v>0</v>
      </c>
      <c r="AE13" s="1441">
        <v>0</v>
      </c>
      <c r="AF13" s="1441">
        <v>0</v>
      </c>
      <c r="AG13" s="1441"/>
      <c r="AH13" s="1441"/>
      <c r="AI13" s="1441"/>
      <c r="AJ13" s="1441"/>
      <c r="AK13" s="1441"/>
      <c r="AL13" s="1442">
        <f t="shared" si="0"/>
        <v>1572</v>
      </c>
      <c r="AM13" s="1441">
        <v>0</v>
      </c>
      <c r="AN13" s="1441">
        <v>0</v>
      </c>
      <c r="AO13" s="1441">
        <v>1</v>
      </c>
      <c r="AP13" s="1441">
        <v>0</v>
      </c>
      <c r="AQ13" s="1441">
        <v>0</v>
      </c>
      <c r="AR13" s="1441">
        <v>0</v>
      </c>
      <c r="AS13" s="1441">
        <v>0</v>
      </c>
      <c r="AT13" s="1441">
        <v>0</v>
      </c>
      <c r="AU13" s="1441">
        <v>0</v>
      </c>
      <c r="AV13" s="1441">
        <v>0</v>
      </c>
      <c r="AW13" s="1441">
        <v>0</v>
      </c>
      <c r="AX13" s="1441">
        <v>0</v>
      </c>
      <c r="AY13" s="1441">
        <v>0</v>
      </c>
      <c r="AZ13" s="1441">
        <f t="shared" si="1"/>
        <v>1573</v>
      </c>
    </row>
    <row r="14" spans="1:52" s="1443" customFormat="1" ht="16.149999999999999" customHeight="1">
      <c r="A14" s="1444" t="s">
        <v>1013</v>
      </c>
      <c r="B14" s="1445" t="s">
        <v>1014</v>
      </c>
      <c r="C14" s="1446">
        <v>1288</v>
      </c>
      <c r="D14" s="1446">
        <v>0</v>
      </c>
      <c r="E14" s="1446">
        <v>0</v>
      </c>
      <c r="F14" s="1446">
        <v>0</v>
      </c>
      <c r="G14" s="1446">
        <v>0</v>
      </c>
      <c r="H14" s="1446">
        <v>0</v>
      </c>
      <c r="I14" s="1446">
        <v>1</v>
      </c>
      <c r="J14" s="1446">
        <v>0</v>
      </c>
      <c r="K14" s="1446">
        <v>0</v>
      </c>
      <c r="L14" s="1446">
        <v>0</v>
      </c>
      <c r="M14" s="1446">
        <v>0</v>
      </c>
      <c r="N14" s="1446">
        <v>0</v>
      </c>
      <c r="O14" s="1446">
        <v>0</v>
      </c>
      <c r="P14" s="1446">
        <v>0</v>
      </c>
      <c r="Q14" s="1446">
        <v>0</v>
      </c>
      <c r="R14" s="1446">
        <v>0</v>
      </c>
      <c r="S14" s="1446">
        <v>0</v>
      </c>
      <c r="T14" s="1446">
        <v>0</v>
      </c>
      <c r="U14" s="1446">
        <v>0</v>
      </c>
      <c r="V14" s="1446">
        <v>0</v>
      </c>
      <c r="W14" s="1446">
        <v>0</v>
      </c>
      <c r="X14" s="1446">
        <v>0</v>
      </c>
      <c r="Y14" s="1446">
        <v>0</v>
      </c>
      <c r="Z14" s="1446">
        <v>0</v>
      </c>
      <c r="AA14" s="1446">
        <v>0</v>
      </c>
      <c r="AB14" s="1446">
        <v>2</v>
      </c>
      <c r="AC14" s="1446">
        <v>1</v>
      </c>
      <c r="AD14" s="1446">
        <v>0</v>
      </c>
      <c r="AE14" s="1446">
        <v>0</v>
      </c>
      <c r="AF14" s="1446">
        <v>0</v>
      </c>
      <c r="AG14" s="1446"/>
      <c r="AH14" s="1446"/>
      <c r="AI14" s="1446"/>
      <c r="AJ14" s="1446"/>
      <c r="AK14" s="1446"/>
      <c r="AL14" s="1447">
        <f t="shared" si="0"/>
        <v>1292</v>
      </c>
      <c r="AM14" s="1446">
        <v>0</v>
      </c>
      <c r="AN14" s="1446">
        <v>0</v>
      </c>
      <c r="AO14" s="1446">
        <v>0</v>
      </c>
      <c r="AP14" s="1446">
        <v>0</v>
      </c>
      <c r="AQ14" s="1446">
        <v>0</v>
      </c>
      <c r="AR14" s="1446">
        <v>0</v>
      </c>
      <c r="AS14" s="1446">
        <v>0</v>
      </c>
      <c r="AT14" s="1446">
        <v>0</v>
      </c>
      <c r="AU14" s="1446">
        <v>0</v>
      </c>
      <c r="AV14" s="1446">
        <v>0</v>
      </c>
      <c r="AW14" s="1446">
        <v>0</v>
      </c>
      <c r="AX14" s="1446">
        <v>0</v>
      </c>
      <c r="AY14" s="1446">
        <v>0</v>
      </c>
      <c r="AZ14" s="1446">
        <f t="shared" si="1"/>
        <v>1292</v>
      </c>
    </row>
    <row r="15" spans="1:52" s="1443" customFormat="1" ht="16.149999999999999" customHeight="1">
      <c r="A15" s="1444" t="s">
        <v>1015</v>
      </c>
      <c r="B15" s="1445" t="s">
        <v>1016</v>
      </c>
      <c r="C15" s="1446">
        <v>1406</v>
      </c>
      <c r="D15" s="1446">
        <v>0</v>
      </c>
      <c r="E15" s="1446">
        <v>0</v>
      </c>
      <c r="F15" s="1446">
        <v>0</v>
      </c>
      <c r="G15" s="1446">
        <v>0</v>
      </c>
      <c r="H15" s="1446">
        <v>0</v>
      </c>
      <c r="I15" s="1446">
        <v>2</v>
      </c>
      <c r="J15" s="1446">
        <v>0</v>
      </c>
      <c r="K15" s="1446">
        <v>0</v>
      </c>
      <c r="L15" s="1446">
        <v>0</v>
      </c>
      <c r="M15" s="1446">
        <v>0</v>
      </c>
      <c r="N15" s="1446">
        <v>0</v>
      </c>
      <c r="O15" s="1446">
        <v>0</v>
      </c>
      <c r="P15" s="1446">
        <v>0</v>
      </c>
      <c r="Q15" s="1446">
        <v>0</v>
      </c>
      <c r="R15" s="1446">
        <v>0</v>
      </c>
      <c r="S15" s="1446">
        <v>79</v>
      </c>
      <c r="T15" s="1446">
        <v>0</v>
      </c>
      <c r="U15" s="1446">
        <v>0</v>
      </c>
      <c r="V15" s="1446">
        <v>0</v>
      </c>
      <c r="W15" s="1446">
        <v>0</v>
      </c>
      <c r="X15" s="1446">
        <v>0</v>
      </c>
      <c r="Y15" s="1446">
        <v>0</v>
      </c>
      <c r="Z15" s="1446">
        <v>0</v>
      </c>
      <c r="AA15" s="1446">
        <v>0</v>
      </c>
      <c r="AB15" s="1446">
        <v>8</v>
      </c>
      <c r="AC15" s="1446">
        <v>0</v>
      </c>
      <c r="AD15" s="1446">
        <v>0</v>
      </c>
      <c r="AE15" s="1446">
        <v>0</v>
      </c>
      <c r="AF15" s="1446">
        <v>0</v>
      </c>
      <c r="AG15" s="1446"/>
      <c r="AH15" s="1446"/>
      <c r="AI15" s="1446"/>
      <c r="AJ15" s="1446"/>
      <c r="AK15" s="1446"/>
      <c r="AL15" s="1447">
        <f t="shared" si="0"/>
        <v>1495</v>
      </c>
      <c r="AM15" s="1446">
        <v>0</v>
      </c>
      <c r="AN15" s="1446">
        <v>0</v>
      </c>
      <c r="AO15" s="1446">
        <v>0</v>
      </c>
      <c r="AP15" s="1446">
        <v>0</v>
      </c>
      <c r="AQ15" s="1446">
        <v>0</v>
      </c>
      <c r="AR15" s="1446">
        <v>0</v>
      </c>
      <c r="AS15" s="1446">
        <v>0</v>
      </c>
      <c r="AT15" s="1446">
        <v>0</v>
      </c>
      <c r="AU15" s="1446">
        <v>0</v>
      </c>
      <c r="AV15" s="1446">
        <v>0</v>
      </c>
      <c r="AW15" s="1446">
        <v>0</v>
      </c>
      <c r="AX15" s="1446">
        <v>0</v>
      </c>
      <c r="AY15" s="1446">
        <v>0</v>
      </c>
      <c r="AZ15" s="1446">
        <f t="shared" si="1"/>
        <v>1495</v>
      </c>
    </row>
    <row r="16" spans="1:52" s="1443" customFormat="1" ht="16.149999999999999" customHeight="1">
      <c r="A16" s="1444" t="s">
        <v>1017</v>
      </c>
      <c r="B16" s="1445" t="s">
        <v>1018</v>
      </c>
      <c r="C16" s="1446">
        <v>1646</v>
      </c>
      <c r="D16" s="1446">
        <v>0</v>
      </c>
      <c r="E16" s="1446">
        <v>0</v>
      </c>
      <c r="F16" s="1446">
        <v>5</v>
      </c>
      <c r="G16" s="1446">
        <v>0</v>
      </c>
      <c r="H16" s="1446">
        <v>0</v>
      </c>
      <c r="I16" s="1446">
        <v>15</v>
      </c>
      <c r="J16" s="1446">
        <v>0</v>
      </c>
      <c r="K16" s="1446">
        <v>0</v>
      </c>
      <c r="L16" s="1446">
        <v>0</v>
      </c>
      <c r="M16" s="1446">
        <v>0</v>
      </c>
      <c r="N16" s="1446">
        <v>0</v>
      </c>
      <c r="O16" s="1446">
        <v>0</v>
      </c>
      <c r="P16" s="1446">
        <v>0</v>
      </c>
      <c r="Q16" s="1446">
        <v>0</v>
      </c>
      <c r="R16" s="1446">
        <v>0</v>
      </c>
      <c r="S16" s="1446">
        <v>0</v>
      </c>
      <c r="T16" s="1446">
        <v>0</v>
      </c>
      <c r="U16" s="1446">
        <v>35</v>
      </c>
      <c r="V16" s="1446">
        <v>0</v>
      </c>
      <c r="W16" s="1446">
        <v>0</v>
      </c>
      <c r="X16" s="1446">
        <v>0</v>
      </c>
      <c r="Y16" s="1446">
        <v>0</v>
      </c>
      <c r="Z16" s="1446">
        <v>0</v>
      </c>
      <c r="AA16" s="1446">
        <v>0</v>
      </c>
      <c r="AB16" s="1446">
        <v>1</v>
      </c>
      <c r="AC16" s="1446">
        <v>0</v>
      </c>
      <c r="AD16" s="1446">
        <v>0</v>
      </c>
      <c r="AE16" s="1446">
        <v>0</v>
      </c>
      <c r="AF16" s="1446">
        <v>0</v>
      </c>
      <c r="AG16" s="1446"/>
      <c r="AH16" s="1446"/>
      <c r="AI16" s="1446"/>
      <c r="AJ16" s="1446"/>
      <c r="AK16" s="1446"/>
      <c r="AL16" s="1447">
        <f t="shared" si="0"/>
        <v>1702</v>
      </c>
      <c r="AM16" s="1446">
        <v>0</v>
      </c>
      <c r="AN16" s="1446">
        <v>0</v>
      </c>
      <c r="AO16" s="1446">
        <v>0</v>
      </c>
      <c r="AP16" s="1446">
        <v>0</v>
      </c>
      <c r="AQ16" s="1446">
        <v>0</v>
      </c>
      <c r="AR16" s="1446">
        <v>0</v>
      </c>
      <c r="AS16" s="1446">
        <v>0</v>
      </c>
      <c r="AT16" s="1446">
        <v>0</v>
      </c>
      <c r="AU16" s="1446">
        <v>0</v>
      </c>
      <c r="AV16" s="1446">
        <v>0</v>
      </c>
      <c r="AW16" s="1446">
        <v>0</v>
      </c>
      <c r="AX16" s="1446">
        <v>2</v>
      </c>
      <c r="AY16" s="1446">
        <v>0</v>
      </c>
      <c r="AZ16" s="1446">
        <f t="shared" si="1"/>
        <v>1704</v>
      </c>
    </row>
    <row r="17" spans="1:52" s="1443" customFormat="1" ht="16.149999999999999" customHeight="1">
      <c r="A17" s="1448" t="s">
        <v>1019</v>
      </c>
      <c r="B17" s="1449" t="s">
        <v>1020</v>
      </c>
      <c r="C17" s="1450">
        <v>3236</v>
      </c>
      <c r="D17" s="1450">
        <v>0</v>
      </c>
      <c r="E17" s="1450">
        <v>0</v>
      </c>
      <c r="F17" s="1450">
        <v>0</v>
      </c>
      <c r="G17" s="1450">
        <v>0</v>
      </c>
      <c r="H17" s="1450">
        <v>0</v>
      </c>
      <c r="I17" s="1450">
        <v>5</v>
      </c>
      <c r="J17" s="1450">
        <v>0</v>
      </c>
      <c r="K17" s="1450">
        <v>0</v>
      </c>
      <c r="L17" s="1450">
        <v>0</v>
      </c>
      <c r="M17" s="1450">
        <v>0</v>
      </c>
      <c r="N17" s="1450">
        <v>0</v>
      </c>
      <c r="O17" s="1450">
        <v>0</v>
      </c>
      <c r="P17" s="1450">
        <v>0</v>
      </c>
      <c r="Q17" s="1450">
        <v>0</v>
      </c>
      <c r="R17" s="1450">
        <v>0</v>
      </c>
      <c r="S17" s="1452">
        <v>368</v>
      </c>
      <c r="T17" s="1450">
        <v>0</v>
      </c>
      <c r="U17" s="1450">
        <v>0</v>
      </c>
      <c r="V17" s="1450">
        <v>0</v>
      </c>
      <c r="W17" s="1450">
        <v>0</v>
      </c>
      <c r="X17" s="1450">
        <v>0</v>
      </c>
      <c r="Y17" s="1450">
        <v>0</v>
      </c>
      <c r="Z17" s="1450">
        <v>0</v>
      </c>
      <c r="AA17" s="1450">
        <v>0</v>
      </c>
      <c r="AB17" s="1450">
        <v>6</v>
      </c>
      <c r="AC17" s="1450">
        <v>0</v>
      </c>
      <c r="AD17" s="1450">
        <v>0</v>
      </c>
      <c r="AE17" s="1450">
        <v>0</v>
      </c>
      <c r="AF17" s="1450">
        <v>0</v>
      </c>
      <c r="AG17" s="1450"/>
      <c r="AH17" s="1450"/>
      <c r="AI17" s="1450"/>
      <c r="AJ17" s="1450"/>
      <c r="AK17" s="1450"/>
      <c r="AL17" s="1451">
        <f t="shared" si="0"/>
        <v>3615</v>
      </c>
      <c r="AM17" s="1450">
        <v>0</v>
      </c>
      <c r="AN17" s="1450">
        <v>0</v>
      </c>
      <c r="AO17" s="1450">
        <v>0</v>
      </c>
      <c r="AP17" s="1450">
        <v>0</v>
      </c>
      <c r="AQ17" s="1450">
        <v>0</v>
      </c>
      <c r="AR17" s="1450">
        <v>0</v>
      </c>
      <c r="AS17" s="1450">
        <v>0</v>
      </c>
      <c r="AT17" s="1450">
        <v>0</v>
      </c>
      <c r="AU17" s="1450">
        <v>0</v>
      </c>
      <c r="AV17" s="1450">
        <v>0</v>
      </c>
      <c r="AW17" s="1450">
        <v>0</v>
      </c>
      <c r="AX17" s="1450">
        <v>1</v>
      </c>
      <c r="AY17" s="1450">
        <v>0</v>
      </c>
      <c r="AZ17" s="1450">
        <f t="shared" si="1"/>
        <v>3616</v>
      </c>
    </row>
    <row r="18" spans="1:52" s="1443" customFormat="1" ht="16.149999999999999" customHeight="1">
      <c r="A18" s="1439" t="s">
        <v>1021</v>
      </c>
      <c r="B18" s="1440" t="s">
        <v>1022</v>
      </c>
      <c r="C18" s="1441">
        <v>4842</v>
      </c>
      <c r="D18" s="1441">
        <v>0</v>
      </c>
      <c r="E18" s="1441">
        <v>0</v>
      </c>
      <c r="F18" s="1441">
        <v>0</v>
      </c>
      <c r="G18" s="1441">
        <v>0</v>
      </c>
      <c r="H18" s="1441">
        <v>0</v>
      </c>
      <c r="I18" s="1441">
        <v>14</v>
      </c>
      <c r="J18" s="1441">
        <v>0</v>
      </c>
      <c r="K18" s="1441">
        <v>0</v>
      </c>
      <c r="L18" s="1441">
        <v>0</v>
      </c>
      <c r="M18" s="1441">
        <v>0</v>
      </c>
      <c r="N18" s="1441">
        <v>0</v>
      </c>
      <c r="O18" s="1441">
        <v>0</v>
      </c>
      <c r="P18" s="1441">
        <v>0</v>
      </c>
      <c r="Q18" s="1441">
        <v>0</v>
      </c>
      <c r="R18" s="1441">
        <v>0</v>
      </c>
      <c r="S18" s="1441">
        <v>0</v>
      </c>
      <c r="T18" s="1441">
        <v>0</v>
      </c>
      <c r="U18" s="1441">
        <v>0</v>
      </c>
      <c r="V18" s="1441">
        <v>0</v>
      </c>
      <c r="W18" s="1441">
        <v>0</v>
      </c>
      <c r="X18" s="1441">
        <v>0</v>
      </c>
      <c r="Y18" s="1441">
        <v>0</v>
      </c>
      <c r="Z18" s="1441">
        <v>0</v>
      </c>
      <c r="AA18" s="1441">
        <v>0</v>
      </c>
      <c r="AB18" s="1441">
        <v>16</v>
      </c>
      <c r="AC18" s="1441">
        <v>0</v>
      </c>
      <c r="AD18" s="1441">
        <v>0</v>
      </c>
      <c r="AE18" s="1441">
        <v>0</v>
      </c>
      <c r="AF18" s="1441">
        <v>0</v>
      </c>
      <c r="AG18" s="1441"/>
      <c r="AH18" s="1441"/>
      <c r="AI18" s="1441"/>
      <c r="AJ18" s="1441"/>
      <c r="AK18" s="1441"/>
      <c r="AL18" s="1442">
        <f t="shared" si="0"/>
        <v>4872</v>
      </c>
      <c r="AM18" s="1441">
        <v>0</v>
      </c>
      <c r="AN18" s="1441">
        <v>0</v>
      </c>
      <c r="AO18" s="1441">
        <v>0</v>
      </c>
      <c r="AP18" s="1441">
        <v>0</v>
      </c>
      <c r="AQ18" s="1441">
        <v>0</v>
      </c>
      <c r="AR18" s="1441">
        <v>0</v>
      </c>
      <c r="AS18" s="1441">
        <v>0</v>
      </c>
      <c r="AT18" s="1441">
        <v>0</v>
      </c>
      <c r="AU18" s="1441">
        <v>0</v>
      </c>
      <c r="AV18" s="1441">
        <v>0</v>
      </c>
      <c r="AW18" s="1441">
        <v>0</v>
      </c>
      <c r="AX18" s="1441">
        <v>8</v>
      </c>
      <c r="AY18" s="1441">
        <v>0</v>
      </c>
      <c r="AZ18" s="1441">
        <f t="shared" si="1"/>
        <v>4880</v>
      </c>
    </row>
    <row r="19" spans="1:52" s="1443" customFormat="1" ht="16.149999999999999" customHeight="1">
      <c r="A19" s="1444" t="s">
        <v>1023</v>
      </c>
      <c r="B19" s="1445" t="s">
        <v>1024</v>
      </c>
      <c r="C19" s="1446">
        <v>39884</v>
      </c>
      <c r="D19" s="1446">
        <v>2538</v>
      </c>
      <c r="E19" s="1446">
        <v>0</v>
      </c>
      <c r="F19" s="1446">
        <v>0</v>
      </c>
      <c r="G19" s="1446">
        <v>421</v>
      </c>
      <c r="H19" s="1446">
        <v>0</v>
      </c>
      <c r="I19" s="1446">
        <v>179</v>
      </c>
      <c r="J19" s="1446">
        <v>0</v>
      </c>
      <c r="K19" s="1446">
        <v>0</v>
      </c>
      <c r="L19" s="1446">
        <v>0</v>
      </c>
      <c r="M19" s="1446">
        <v>0</v>
      </c>
      <c r="N19" s="1446">
        <v>180</v>
      </c>
      <c r="O19" s="1446">
        <v>0</v>
      </c>
      <c r="P19" s="1446">
        <v>1</v>
      </c>
      <c r="Q19" s="1446">
        <v>603</v>
      </c>
      <c r="R19" s="1446">
        <v>3</v>
      </c>
      <c r="S19" s="1446">
        <v>2</v>
      </c>
      <c r="T19" s="1446">
        <v>0</v>
      </c>
      <c r="U19" s="1446">
        <v>0</v>
      </c>
      <c r="V19" s="1446">
        <v>0</v>
      </c>
      <c r="W19" s="1446">
        <v>0</v>
      </c>
      <c r="X19" s="1446">
        <v>165</v>
      </c>
      <c r="Y19" s="1446">
        <v>0</v>
      </c>
      <c r="Z19" s="1446">
        <v>131</v>
      </c>
      <c r="AA19" s="1446">
        <v>0</v>
      </c>
      <c r="AB19" s="1446">
        <v>127</v>
      </c>
      <c r="AC19" s="1446">
        <v>0</v>
      </c>
      <c r="AD19" s="1446">
        <v>0</v>
      </c>
      <c r="AE19" s="1446">
        <v>0</v>
      </c>
      <c r="AF19" s="1446">
        <v>161</v>
      </c>
      <c r="AG19" s="1446"/>
      <c r="AH19" s="1446"/>
      <c r="AI19" s="1446"/>
      <c r="AJ19" s="1446"/>
      <c r="AK19" s="1446"/>
      <c r="AL19" s="1447">
        <f t="shared" si="0"/>
        <v>44395</v>
      </c>
      <c r="AM19" s="1446">
        <v>0</v>
      </c>
      <c r="AN19" s="1446">
        <v>0</v>
      </c>
      <c r="AO19" s="1446">
        <v>0</v>
      </c>
      <c r="AP19" s="1446">
        <v>0</v>
      </c>
      <c r="AQ19" s="1446">
        <v>0</v>
      </c>
      <c r="AR19" s="1446">
        <v>0</v>
      </c>
      <c r="AS19" s="1446">
        <v>0</v>
      </c>
      <c r="AT19" s="1446">
        <v>0</v>
      </c>
      <c r="AU19" s="1446">
        <v>1419</v>
      </c>
      <c r="AV19" s="1446">
        <v>442</v>
      </c>
      <c r="AW19" s="1446">
        <v>233</v>
      </c>
      <c r="AX19" s="1446">
        <v>20</v>
      </c>
      <c r="AY19" s="1446">
        <v>0</v>
      </c>
      <c r="AZ19" s="1446">
        <f t="shared" si="1"/>
        <v>46509</v>
      </c>
    </row>
    <row r="20" spans="1:52" s="1443" customFormat="1" ht="16.149999999999999" customHeight="1">
      <c r="A20" s="1444" t="s">
        <v>1025</v>
      </c>
      <c r="B20" s="1445" t="s">
        <v>1026</v>
      </c>
      <c r="C20" s="1446">
        <v>1008</v>
      </c>
      <c r="D20" s="1446">
        <v>0</v>
      </c>
      <c r="E20" s="1446">
        <v>0</v>
      </c>
      <c r="F20" s="1446">
        <v>0</v>
      </c>
      <c r="G20" s="1446">
        <v>0</v>
      </c>
      <c r="H20" s="1446">
        <v>0</v>
      </c>
      <c r="I20" s="1446">
        <v>4</v>
      </c>
      <c r="J20" s="1446">
        <v>0</v>
      </c>
      <c r="K20" s="1446">
        <v>0</v>
      </c>
      <c r="L20" s="1446">
        <v>0</v>
      </c>
      <c r="M20" s="1446">
        <v>0</v>
      </c>
      <c r="N20" s="1446">
        <v>0</v>
      </c>
      <c r="O20" s="1446">
        <v>1</v>
      </c>
      <c r="P20" s="1446">
        <v>0</v>
      </c>
      <c r="Q20" s="1446">
        <v>0</v>
      </c>
      <c r="R20" s="1446">
        <v>0</v>
      </c>
      <c r="S20" s="1446">
        <v>0</v>
      </c>
      <c r="T20" s="1446">
        <v>0</v>
      </c>
      <c r="U20" s="1446">
        <v>0</v>
      </c>
      <c r="V20" s="1446">
        <v>0</v>
      </c>
      <c r="W20" s="1446">
        <v>0</v>
      </c>
      <c r="X20" s="1446">
        <v>0</v>
      </c>
      <c r="Y20" s="1446">
        <v>0</v>
      </c>
      <c r="Z20" s="1446">
        <v>0</v>
      </c>
      <c r="AA20" s="1446">
        <v>0</v>
      </c>
      <c r="AB20" s="1446">
        <v>4</v>
      </c>
      <c r="AC20" s="1446">
        <v>0</v>
      </c>
      <c r="AD20" s="1446">
        <v>0</v>
      </c>
      <c r="AE20" s="1446">
        <v>0</v>
      </c>
      <c r="AF20" s="1446">
        <v>0</v>
      </c>
      <c r="AG20" s="1446"/>
      <c r="AH20" s="1446"/>
      <c r="AI20" s="1446"/>
      <c r="AJ20" s="1446"/>
      <c r="AK20" s="1446"/>
      <c r="AL20" s="1447">
        <f t="shared" si="0"/>
        <v>1017</v>
      </c>
      <c r="AM20" s="1446">
        <v>0</v>
      </c>
      <c r="AN20" s="1446">
        <v>0</v>
      </c>
      <c r="AO20" s="1446">
        <v>0</v>
      </c>
      <c r="AP20" s="1446">
        <v>0</v>
      </c>
      <c r="AQ20" s="1446">
        <v>11</v>
      </c>
      <c r="AR20" s="1446">
        <v>0</v>
      </c>
      <c r="AS20" s="1446">
        <v>0</v>
      </c>
      <c r="AT20" s="1446">
        <v>0</v>
      </c>
      <c r="AU20" s="1446">
        <v>0</v>
      </c>
      <c r="AV20" s="1446">
        <v>0</v>
      </c>
      <c r="AW20" s="1446">
        <v>0</v>
      </c>
      <c r="AX20" s="1446">
        <v>1</v>
      </c>
      <c r="AY20" s="1446">
        <v>0</v>
      </c>
      <c r="AZ20" s="1446">
        <f t="shared" si="1"/>
        <v>1029</v>
      </c>
    </row>
    <row r="21" spans="1:52" s="1443" customFormat="1" ht="16.149999999999999" customHeight="1">
      <c r="A21" s="1444" t="s">
        <v>1027</v>
      </c>
      <c r="B21" s="1445" t="s">
        <v>1028</v>
      </c>
      <c r="C21" s="1446">
        <v>1919</v>
      </c>
      <c r="D21" s="1446">
        <v>0</v>
      </c>
      <c r="E21" s="1446">
        <v>0</v>
      </c>
      <c r="F21" s="1446">
        <v>0</v>
      </c>
      <c r="G21" s="1446">
        <v>0</v>
      </c>
      <c r="H21" s="1446">
        <v>0</v>
      </c>
      <c r="I21" s="1446">
        <v>12</v>
      </c>
      <c r="J21" s="1446">
        <v>0</v>
      </c>
      <c r="K21" s="1446">
        <v>0</v>
      </c>
      <c r="L21" s="1446">
        <v>0</v>
      </c>
      <c r="M21" s="1446">
        <v>0</v>
      </c>
      <c r="N21" s="1446">
        <v>22</v>
      </c>
      <c r="O21" s="1446">
        <v>0</v>
      </c>
      <c r="P21" s="1446">
        <v>0</v>
      </c>
      <c r="Q21" s="1446">
        <v>1</v>
      </c>
      <c r="R21" s="1446">
        <v>0</v>
      </c>
      <c r="S21" s="1446">
        <v>0</v>
      </c>
      <c r="T21" s="1446">
        <v>0</v>
      </c>
      <c r="U21" s="1446">
        <v>0</v>
      </c>
      <c r="V21" s="1446">
        <v>0</v>
      </c>
      <c r="W21" s="1446">
        <v>0</v>
      </c>
      <c r="X21" s="1446">
        <v>3</v>
      </c>
      <c r="Y21" s="1446">
        <v>0</v>
      </c>
      <c r="Z21" s="1446">
        <v>0</v>
      </c>
      <c r="AA21" s="1446">
        <v>0</v>
      </c>
      <c r="AB21" s="1446">
        <v>13</v>
      </c>
      <c r="AC21" s="1446">
        <v>0</v>
      </c>
      <c r="AD21" s="1446">
        <v>0</v>
      </c>
      <c r="AE21" s="1446">
        <v>0</v>
      </c>
      <c r="AF21" s="1446">
        <v>0</v>
      </c>
      <c r="AG21" s="1446"/>
      <c r="AH21" s="1446"/>
      <c r="AI21" s="1446"/>
      <c r="AJ21" s="1446"/>
      <c r="AK21" s="1446"/>
      <c r="AL21" s="1447">
        <f t="shared" si="0"/>
        <v>1970</v>
      </c>
      <c r="AM21" s="1446">
        <v>0</v>
      </c>
      <c r="AN21" s="1446">
        <v>0</v>
      </c>
      <c r="AO21" s="1446">
        <v>0</v>
      </c>
      <c r="AP21" s="1446">
        <v>0</v>
      </c>
      <c r="AQ21" s="1446">
        <v>0</v>
      </c>
      <c r="AR21" s="1446">
        <v>0</v>
      </c>
      <c r="AS21" s="1446">
        <v>0</v>
      </c>
      <c r="AT21" s="1446">
        <v>0</v>
      </c>
      <c r="AU21" s="1446">
        <v>0</v>
      </c>
      <c r="AV21" s="1446">
        <v>0</v>
      </c>
      <c r="AW21" s="1446">
        <v>0</v>
      </c>
      <c r="AX21" s="1446">
        <v>1</v>
      </c>
      <c r="AY21" s="1446">
        <v>0</v>
      </c>
      <c r="AZ21" s="1446">
        <f t="shared" si="1"/>
        <v>1971</v>
      </c>
    </row>
    <row r="22" spans="1:52" s="1443" customFormat="1" ht="16.149999999999999" customHeight="1">
      <c r="A22" s="1448" t="s">
        <v>1029</v>
      </c>
      <c r="B22" s="1449" t="s">
        <v>1030</v>
      </c>
      <c r="C22" s="1450">
        <v>5827</v>
      </c>
      <c r="D22" s="1450">
        <v>0</v>
      </c>
      <c r="E22" s="1450">
        <v>0</v>
      </c>
      <c r="F22" s="1450">
        <v>0</v>
      </c>
      <c r="G22" s="1450">
        <v>0</v>
      </c>
      <c r="H22" s="1450">
        <v>0</v>
      </c>
      <c r="I22" s="1450">
        <v>15</v>
      </c>
      <c r="J22" s="1450">
        <v>0</v>
      </c>
      <c r="K22" s="1450">
        <v>0</v>
      </c>
      <c r="L22" s="1450">
        <v>0</v>
      </c>
      <c r="M22" s="1450">
        <v>0</v>
      </c>
      <c r="N22" s="1450">
        <v>0</v>
      </c>
      <c r="O22" s="1450">
        <v>0</v>
      </c>
      <c r="P22" s="1450">
        <v>0</v>
      </c>
      <c r="Q22" s="1450">
        <v>0</v>
      </c>
      <c r="R22" s="1450">
        <v>0</v>
      </c>
      <c r="S22" s="1450">
        <v>0</v>
      </c>
      <c r="T22" s="1450">
        <v>0</v>
      </c>
      <c r="U22" s="1450">
        <v>0</v>
      </c>
      <c r="V22" s="1450">
        <v>0</v>
      </c>
      <c r="W22" s="1450">
        <v>0</v>
      </c>
      <c r="X22" s="1450">
        <v>0</v>
      </c>
      <c r="Y22" s="1450">
        <v>0</v>
      </c>
      <c r="Z22" s="1450">
        <v>0</v>
      </c>
      <c r="AA22" s="1450">
        <v>0</v>
      </c>
      <c r="AB22" s="1450">
        <v>21</v>
      </c>
      <c r="AC22" s="1450">
        <v>0</v>
      </c>
      <c r="AD22" s="1450">
        <v>1</v>
      </c>
      <c r="AE22" s="1450">
        <v>0</v>
      </c>
      <c r="AF22" s="1450">
        <v>0</v>
      </c>
      <c r="AG22" s="1450"/>
      <c r="AH22" s="1450"/>
      <c r="AI22" s="1450"/>
      <c r="AJ22" s="1450"/>
      <c r="AK22" s="1450"/>
      <c r="AL22" s="1451">
        <f t="shared" si="0"/>
        <v>5864</v>
      </c>
      <c r="AM22" s="1450">
        <v>0</v>
      </c>
      <c r="AN22" s="1450">
        <v>0</v>
      </c>
      <c r="AO22" s="1450">
        <v>0</v>
      </c>
      <c r="AP22" s="1450">
        <v>0</v>
      </c>
      <c r="AQ22" s="1450">
        <v>0</v>
      </c>
      <c r="AR22" s="1450">
        <v>0</v>
      </c>
      <c r="AS22" s="1450">
        <v>0</v>
      </c>
      <c r="AT22" s="1450">
        <v>0</v>
      </c>
      <c r="AU22" s="1450">
        <v>0</v>
      </c>
      <c r="AV22" s="1450">
        <v>0</v>
      </c>
      <c r="AW22" s="1450">
        <v>0</v>
      </c>
      <c r="AX22" s="1450">
        <v>4</v>
      </c>
      <c r="AY22" s="1450">
        <v>0</v>
      </c>
      <c r="AZ22" s="1450">
        <f t="shared" si="1"/>
        <v>5868</v>
      </c>
    </row>
    <row r="23" spans="1:52" s="1443" customFormat="1" ht="16.149999999999999" customHeight="1">
      <c r="A23" s="1439" t="s">
        <v>1031</v>
      </c>
      <c r="B23" s="1440" t="s">
        <v>1032</v>
      </c>
      <c r="C23" s="1441">
        <v>2884</v>
      </c>
      <c r="D23" s="1441">
        <v>0</v>
      </c>
      <c r="E23" s="1441">
        <v>0</v>
      </c>
      <c r="F23" s="1441">
        <v>0</v>
      </c>
      <c r="G23" s="1441">
        <v>0</v>
      </c>
      <c r="H23" s="1441">
        <v>0</v>
      </c>
      <c r="I23" s="1441">
        <v>6</v>
      </c>
      <c r="J23" s="1441">
        <v>0</v>
      </c>
      <c r="K23" s="1441">
        <v>0</v>
      </c>
      <c r="L23" s="1441">
        <v>0</v>
      </c>
      <c r="M23" s="1441">
        <v>0</v>
      </c>
      <c r="N23" s="1441">
        <v>0</v>
      </c>
      <c r="O23" s="1441">
        <v>0</v>
      </c>
      <c r="P23" s="1441">
        <v>0</v>
      </c>
      <c r="Q23" s="1441">
        <v>0</v>
      </c>
      <c r="R23" s="1441">
        <v>0</v>
      </c>
      <c r="S23" s="1441">
        <v>2</v>
      </c>
      <c r="T23" s="1441">
        <v>0</v>
      </c>
      <c r="U23" s="1441">
        <v>0</v>
      </c>
      <c r="V23" s="1441">
        <v>0</v>
      </c>
      <c r="W23" s="1441">
        <v>0</v>
      </c>
      <c r="X23" s="1441">
        <v>0</v>
      </c>
      <c r="Y23" s="1441">
        <v>0</v>
      </c>
      <c r="Z23" s="1441">
        <v>0</v>
      </c>
      <c r="AA23" s="1441">
        <v>0</v>
      </c>
      <c r="AB23" s="1441">
        <v>12</v>
      </c>
      <c r="AC23" s="1441">
        <v>0</v>
      </c>
      <c r="AD23" s="1441">
        <v>0</v>
      </c>
      <c r="AE23" s="1441">
        <v>0</v>
      </c>
      <c r="AF23" s="1441">
        <v>0</v>
      </c>
      <c r="AG23" s="1441"/>
      <c r="AH23" s="1441"/>
      <c r="AI23" s="1441"/>
      <c r="AJ23" s="1441"/>
      <c r="AK23" s="1441"/>
      <c r="AL23" s="1442">
        <f t="shared" si="0"/>
        <v>2904</v>
      </c>
      <c r="AM23" s="1441">
        <v>0</v>
      </c>
      <c r="AN23" s="1441">
        <v>0</v>
      </c>
      <c r="AO23" s="1441">
        <v>0</v>
      </c>
      <c r="AP23" s="1441">
        <v>0</v>
      </c>
      <c r="AQ23" s="1441">
        <v>119</v>
      </c>
      <c r="AR23" s="1441">
        <v>0</v>
      </c>
      <c r="AS23" s="1441">
        <v>0</v>
      </c>
      <c r="AT23" s="1441">
        <v>0</v>
      </c>
      <c r="AU23" s="1441">
        <v>0</v>
      </c>
      <c r="AV23" s="1441">
        <v>0</v>
      </c>
      <c r="AW23" s="1441">
        <v>0</v>
      </c>
      <c r="AX23" s="1441">
        <v>0</v>
      </c>
      <c r="AY23" s="1441">
        <v>0</v>
      </c>
      <c r="AZ23" s="1441">
        <f t="shared" si="1"/>
        <v>3023</v>
      </c>
    </row>
    <row r="24" spans="1:52" s="1443" customFormat="1" ht="16.149999999999999" customHeight="1">
      <c r="A24" s="1444" t="s">
        <v>1033</v>
      </c>
      <c r="B24" s="1445" t="s">
        <v>1034</v>
      </c>
      <c r="C24" s="1446">
        <v>3046</v>
      </c>
      <c r="D24" s="1446">
        <v>0</v>
      </c>
      <c r="E24" s="1446">
        <v>0</v>
      </c>
      <c r="F24" s="1446">
        <v>0</v>
      </c>
      <c r="G24" s="1446">
        <v>0</v>
      </c>
      <c r="H24" s="1446">
        <v>0</v>
      </c>
      <c r="I24" s="1446">
        <v>15</v>
      </c>
      <c r="J24" s="1446">
        <v>0</v>
      </c>
      <c r="K24" s="1446">
        <v>0</v>
      </c>
      <c r="L24" s="1446">
        <v>0</v>
      </c>
      <c r="M24" s="1446">
        <v>0</v>
      </c>
      <c r="N24" s="1446">
        <v>0</v>
      </c>
      <c r="O24" s="1446">
        <v>0</v>
      </c>
      <c r="P24" s="1446">
        <v>0</v>
      </c>
      <c r="Q24" s="1446">
        <v>0</v>
      </c>
      <c r="R24" s="1446">
        <v>0</v>
      </c>
      <c r="S24" s="1446">
        <v>0</v>
      </c>
      <c r="T24" s="1446">
        <v>0</v>
      </c>
      <c r="U24" s="1446">
        <v>0</v>
      </c>
      <c r="V24" s="1446">
        <v>0</v>
      </c>
      <c r="W24" s="1446">
        <v>0</v>
      </c>
      <c r="X24" s="1446">
        <v>0</v>
      </c>
      <c r="Y24" s="1446">
        <v>0</v>
      </c>
      <c r="Z24" s="1446">
        <v>0</v>
      </c>
      <c r="AA24" s="1446">
        <v>0</v>
      </c>
      <c r="AB24" s="1446">
        <v>8</v>
      </c>
      <c r="AC24" s="1446">
        <v>0</v>
      </c>
      <c r="AD24" s="1446">
        <v>0</v>
      </c>
      <c r="AE24" s="1446">
        <v>0</v>
      </c>
      <c r="AF24" s="1446">
        <v>0</v>
      </c>
      <c r="AG24" s="1446"/>
      <c r="AH24" s="1446"/>
      <c r="AI24" s="1446"/>
      <c r="AJ24" s="1446"/>
      <c r="AK24" s="1446"/>
      <c r="AL24" s="1447">
        <f t="shared" si="0"/>
        <v>3069</v>
      </c>
      <c r="AM24" s="1446">
        <v>0</v>
      </c>
      <c r="AN24" s="1446">
        <v>0</v>
      </c>
      <c r="AO24" s="1446">
        <v>0</v>
      </c>
      <c r="AP24" s="1446">
        <v>0</v>
      </c>
      <c r="AQ24" s="1446">
        <v>0</v>
      </c>
      <c r="AR24" s="1446">
        <v>0</v>
      </c>
      <c r="AS24" s="1446">
        <v>0</v>
      </c>
      <c r="AT24" s="1446">
        <v>0</v>
      </c>
      <c r="AU24" s="1446">
        <v>0</v>
      </c>
      <c r="AV24" s="1446">
        <v>0</v>
      </c>
      <c r="AW24" s="1446">
        <v>0</v>
      </c>
      <c r="AX24" s="1446">
        <v>0</v>
      </c>
      <c r="AY24" s="1446">
        <v>0</v>
      </c>
      <c r="AZ24" s="1446">
        <f t="shared" si="1"/>
        <v>3069</v>
      </c>
    </row>
    <row r="25" spans="1:52" s="1443" customFormat="1" ht="16.149999999999999" customHeight="1">
      <c r="A25" s="1444" t="s">
        <v>1035</v>
      </c>
      <c r="B25" s="1445" t="s">
        <v>1036</v>
      </c>
      <c r="C25" s="1446">
        <v>13149</v>
      </c>
      <c r="D25" s="1446">
        <v>0</v>
      </c>
      <c r="E25" s="1446">
        <v>0</v>
      </c>
      <c r="F25" s="1446">
        <v>0</v>
      </c>
      <c r="G25" s="1446">
        <v>0</v>
      </c>
      <c r="H25" s="1446">
        <v>0</v>
      </c>
      <c r="I25" s="1446">
        <v>28</v>
      </c>
      <c r="J25" s="1446">
        <v>0</v>
      </c>
      <c r="K25" s="1446">
        <v>0</v>
      </c>
      <c r="L25" s="1446">
        <v>0</v>
      </c>
      <c r="M25" s="1446">
        <v>0</v>
      </c>
      <c r="N25" s="1446">
        <v>0</v>
      </c>
      <c r="O25" s="1446">
        <v>0</v>
      </c>
      <c r="P25" s="1446">
        <v>10</v>
      </c>
      <c r="Q25" s="1446">
        <v>0</v>
      </c>
      <c r="R25" s="1446">
        <v>0</v>
      </c>
      <c r="S25" s="1446">
        <v>0</v>
      </c>
      <c r="T25" s="1446">
        <v>0</v>
      </c>
      <c r="U25" s="1446">
        <v>0</v>
      </c>
      <c r="V25" s="1446">
        <v>0</v>
      </c>
      <c r="W25" s="1446">
        <v>38</v>
      </c>
      <c r="X25" s="1446">
        <v>0</v>
      </c>
      <c r="Y25" s="1446">
        <v>1</v>
      </c>
      <c r="Z25" s="1446">
        <v>0</v>
      </c>
      <c r="AA25" s="1446">
        <v>0</v>
      </c>
      <c r="AB25" s="1446">
        <v>14</v>
      </c>
      <c r="AC25" s="1446">
        <v>0</v>
      </c>
      <c r="AD25" s="1446">
        <v>0</v>
      </c>
      <c r="AE25" s="1446">
        <v>0</v>
      </c>
      <c r="AF25" s="1446">
        <v>0</v>
      </c>
      <c r="AG25" s="1446"/>
      <c r="AH25" s="1446"/>
      <c r="AI25" s="1446"/>
      <c r="AJ25" s="1446"/>
      <c r="AK25" s="1446"/>
      <c r="AL25" s="1447">
        <f t="shared" si="0"/>
        <v>13240</v>
      </c>
      <c r="AM25" s="1446">
        <v>0</v>
      </c>
      <c r="AN25" s="1446">
        <v>76</v>
      </c>
      <c r="AO25" s="1446">
        <v>0</v>
      </c>
      <c r="AP25" s="1446">
        <v>0</v>
      </c>
      <c r="AQ25" s="1446">
        <v>0</v>
      </c>
      <c r="AR25" s="1446">
        <v>0</v>
      </c>
      <c r="AS25" s="1446">
        <v>0</v>
      </c>
      <c r="AT25" s="1446">
        <v>0</v>
      </c>
      <c r="AU25" s="1446">
        <v>0</v>
      </c>
      <c r="AV25" s="1446">
        <v>0</v>
      </c>
      <c r="AW25" s="1446">
        <v>0</v>
      </c>
      <c r="AX25" s="1446">
        <v>7</v>
      </c>
      <c r="AY25" s="1446">
        <v>0</v>
      </c>
      <c r="AZ25" s="1446">
        <f t="shared" si="1"/>
        <v>13323</v>
      </c>
    </row>
    <row r="26" spans="1:52" s="1443" customFormat="1" ht="16.149999999999999" customHeight="1">
      <c r="A26" s="1444" t="s">
        <v>1037</v>
      </c>
      <c r="B26" s="1445" t="s">
        <v>1038</v>
      </c>
      <c r="C26" s="1446">
        <v>4489</v>
      </c>
      <c r="D26" s="1446">
        <v>0</v>
      </c>
      <c r="E26" s="1446">
        <v>0</v>
      </c>
      <c r="F26" s="1446">
        <v>0</v>
      </c>
      <c r="G26" s="1446">
        <v>0</v>
      </c>
      <c r="H26" s="1446">
        <v>0</v>
      </c>
      <c r="I26" s="1446">
        <v>6</v>
      </c>
      <c r="J26" s="1446">
        <v>0</v>
      </c>
      <c r="K26" s="1446">
        <v>0</v>
      </c>
      <c r="L26" s="1446">
        <v>0</v>
      </c>
      <c r="M26" s="1446">
        <v>0</v>
      </c>
      <c r="N26" s="1446">
        <v>0</v>
      </c>
      <c r="O26" s="1446">
        <v>0</v>
      </c>
      <c r="P26" s="1446">
        <v>0</v>
      </c>
      <c r="Q26" s="1446">
        <v>0</v>
      </c>
      <c r="R26" s="1446">
        <v>235</v>
      </c>
      <c r="S26" s="1446">
        <v>0</v>
      </c>
      <c r="T26" s="1446">
        <v>0</v>
      </c>
      <c r="U26" s="1446">
        <v>0</v>
      </c>
      <c r="V26" s="1446">
        <v>0</v>
      </c>
      <c r="W26" s="1446">
        <v>0</v>
      </c>
      <c r="X26" s="1446">
        <v>7</v>
      </c>
      <c r="Y26" s="1446">
        <v>0</v>
      </c>
      <c r="Z26" s="1446">
        <v>0</v>
      </c>
      <c r="AA26" s="1446">
        <v>0</v>
      </c>
      <c r="AB26" s="1446">
        <v>11</v>
      </c>
      <c r="AC26" s="1446">
        <v>0</v>
      </c>
      <c r="AD26" s="1446">
        <v>0</v>
      </c>
      <c r="AE26" s="1446">
        <v>0</v>
      </c>
      <c r="AF26" s="1446">
        <v>0</v>
      </c>
      <c r="AG26" s="1446"/>
      <c r="AH26" s="1446"/>
      <c r="AI26" s="1446"/>
      <c r="AJ26" s="1446"/>
      <c r="AK26" s="1446"/>
      <c r="AL26" s="1447">
        <f t="shared" si="0"/>
        <v>4748</v>
      </c>
      <c r="AM26" s="1446">
        <v>0</v>
      </c>
      <c r="AN26" s="1446">
        <v>0</v>
      </c>
      <c r="AO26" s="1446">
        <v>0</v>
      </c>
      <c r="AP26" s="1446">
        <v>0</v>
      </c>
      <c r="AQ26" s="1446">
        <v>0</v>
      </c>
      <c r="AR26" s="1446">
        <v>0</v>
      </c>
      <c r="AS26" s="1446">
        <v>0</v>
      </c>
      <c r="AT26" s="1446">
        <v>0</v>
      </c>
      <c r="AU26" s="1446">
        <v>0</v>
      </c>
      <c r="AV26" s="1446">
        <v>0</v>
      </c>
      <c r="AW26" s="1446">
        <v>0</v>
      </c>
      <c r="AX26" s="1446">
        <v>1</v>
      </c>
      <c r="AY26" s="1446">
        <v>0</v>
      </c>
      <c r="AZ26" s="1446">
        <f t="shared" si="1"/>
        <v>4749</v>
      </c>
    </row>
    <row r="27" spans="1:52" s="1443" customFormat="1" ht="16.149999999999999" customHeight="1">
      <c r="A27" s="1448" t="s">
        <v>1039</v>
      </c>
      <c r="B27" s="1449" t="s">
        <v>1040</v>
      </c>
      <c r="C27" s="1450">
        <v>2157</v>
      </c>
      <c r="D27" s="1450">
        <v>0</v>
      </c>
      <c r="E27" s="1450">
        <v>0</v>
      </c>
      <c r="F27" s="1450">
        <v>0</v>
      </c>
      <c r="G27" s="1450">
        <v>0</v>
      </c>
      <c r="H27" s="1450">
        <v>0</v>
      </c>
      <c r="I27" s="1450">
        <v>8</v>
      </c>
      <c r="J27" s="1450">
        <v>0</v>
      </c>
      <c r="K27" s="1450">
        <v>0</v>
      </c>
      <c r="L27" s="1450">
        <v>0</v>
      </c>
      <c r="M27" s="1450">
        <v>0</v>
      </c>
      <c r="N27" s="1450">
        <v>0</v>
      </c>
      <c r="O27" s="1450">
        <v>0</v>
      </c>
      <c r="P27" s="1450">
        <v>0</v>
      </c>
      <c r="Q27" s="1450">
        <v>0</v>
      </c>
      <c r="R27" s="1450">
        <v>0</v>
      </c>
      <c r="S27" s="1450">
        <v>0</v>
      </c>
      <c r="T27" s="1450">
        <v>0</v>
      </c>
      <c r="U27" s="1450">
        <v>0</v>
      </c>
      <c r="V27" s="1450">
        <v>0</v>
      </c>
      <c r="W27" s="1450">
        <v>0</v>
      </c>
      <c r="X27" s="1450">
        <v>0</v>
      </c>
      <c r="Y27" s="1450">
        <v>0</v>
      </c>
      <c r="Z27" s="1450">
        <v>0</v>
      </c>
      <c r="AA27" s="1450">
        <v>0</v>
      </c>
      <c r="AB27" s="1450">
        <v>10</v>
      </c>
      <c r="AC27" s="1450">
        <v>0</v>
      </c>
      <c r="AD27" s="1450">
        <v>0</v>
      </c>
      <c r="AE27" s="1450">
        <v>0</v>
      </c>
      <c r="AF27" s="1450">
        <v>0</v>
      </c>
      <c r="AG27" s="1450"/>
      <c r="AH27" s="1450"/>
      <c r="AI27" s="1450"/>
      <c r="AJ27" s="1450"/>
      <c r="AK27" s="1450"/>
      <c r="AL27" s="1451">
        <f t="shared" si="0"/>
        <v>2175</v>
      </c>
      <c r="AM27" s="1450">
        <v>0</v>
      </c>
      <c r="AN27" s="1450">
        <v>0</v>
      </c>
      <c r="AO27" s="1450">
        <v>0</v>
      </c>
      <c r="AP27" s="1450">
        <v>0</v>
      </c>
      <c r="AQ27" s="1450">
        <v>0</v>
      </c>
      <c r="AR27" s="1450">
        <v>0</v>
      </c>
      <c r="AS27" s="1450">
        <v>0</v>
      </c>
      <c r="AT27" s="1450">
        <v>0</v>
      </c>
      <c r="AU27" s="1450">
        <v>0</v>
      </c>
      <c r="AV27" s="1450">
        <v>0</v>
      </c>
      <c r="AW27" s="1450">
        <v>0</v>
      </c>
      <c r="AX27" s="1450">
        <v>0</v>
      </c>
      <c r="AY27" s="1450">
        <v>0</v>
      </c>
      <c r="AZ27" s="1450">
        <f t="shared" si="1"/>
        <v>2175</v>
      </c>
    </row>
    <row r="28" spans="1:52" s="1443" customFormat="1" ht="16.149999999999999" customHeight="1">
      <c r="A28" s="1439" t="s">
        <v>1041</v>
      </c>
      <c r="B28" s="1440" t="s">
        <v>1042</v>
      </c>
      <c r="C28" s="1441">
        <v>46539</v>
      </c>
      <c r="D28" s="1441">
        <v>0</v>
      </c>
      <c r="E28" s="1441">
        <v>0</v>
      </c>
      <c r="F28" s="1441">
        <v>0</v>
      </c>
      <c r="G28" s="1441">
        <v>0</v>
      </c>
      <c r="H28" s="1441">
        <v>78</v>
      </c>
      <c r="I28" s="1441">
        <v>178</v>
      </c>
      <c r="J28" s="1441">
        <v>0</v>
      </c>
      <c r="K28" s="1441">
        <v>136</v>
      </c>
      <c r="L28" s="1441">
        <v>361</v>
      </c>
      <c r="M28" s="1441">
        <v>180</v>
      </c>
      <c r="N28" s="1441">
        <v>0</v>
      </c>
      <c r="O28" s="1441">
        <v>0</v>
      </c>
      <c r="P28" s="1441">
        <v>0</v>
      </c>
      <c r="Q28" s="1441">
        <v>0</v>
      </c>
      <c r="R28" s="1441">
        <v>0</v>
      </c>
      <c r="S28" s="1441">
        <v>0</v>
      </c>
      <c r="T28" s="1441">
        <v>0</v>
      </c>
      <c r="U28" s="1441">
        <v>0</v>
      </c>
      <c r="V28" s="1441">
        <v>0</v>
      </c>
      <c r="W28" s="1441">
        <v>0</v>
      </c>
      <c r="X28" s="1441">
        <v>0</v>
      </c>
      <c r="Y28" s="1441">
        <v>0</v>
      </c>
      <c r="Z28" s="1441">
        <v>0</v>
      </c>
      <c r="AA28" s="1441">
        <v>0</v>
      </c>
      <c r="AB28" s="1441">
        <v>173</v>
      </c>
      <c r="AC28" s="1441">
        <v>0</v>
      </c>
      <c r="AD28" s="1441">
        <v>0</v>
      </c>
      <c r="AE28" s="1441">
        <v>0</v>
      </c>
      <c r="AF28" s="1441">
        <v>0</v>
      </c>
      <c r="AG28" s="1441"/>
      <c r="AH28" s="1441"/>
      <c r="AI28" s="1441"/>
      <c r="AJ28" s="1441"/>
      <c r="AK28" s="1441"/>
      <c r="AL28" s="1442">
        <f t="shared" si="0"/>
        <v>47645</v>
      </c>
      <c r="AM28" s="1441">
        <v>0</v>
      </c>
      <c r="AN28" s="1441">
        <v>0</v>
      </c>
      <c r="AO28" s="1441">
        <v>285</v>
      </c>
      <c r="AP28" s="1441">
        <v>0</v>
      </c>
      <c r="AQ28" s="1441">
        <v>0</v>
      </c>
      <c r="AR28" s="1441">
        <v>240</v>
      </c>
      <c r="AS28" s="1441">
        <v>124</v>
      </c>
      <c r="AT28" s="1441">
        <v>0</v>
      </c>
      <c r="AU28" s="1441">
        <v>0</v>
      </c>
      <c r="AV28" s="1441">
        <v>0</v>
      </c>
      <c r="AW28" s="1441">
        <v>0</v>
      </c>
      <c r="AX28" s="1441">
        <v>12</v>
      </c>
      <c r="AY28" s="1441">
        <v>56</v>
      </c>
      <c r="AZ28" s="1441">
        <f t="shared" si="1"/>
        <v>48362</v>
      </c>
    </row>
    <row r="29" spans="1:52" s="1443" customFormat="1" ht="16.149999999999999" customHeight="1">
      <c r="A29" s="1444" t="s">
        <v>1043</v>
      </c>
      <c r="B29" s="1445" t="s">
        <v>1044</v>
      </c>
      <c r="C29" s="1446">
        <v>5557</v>
      </c>
      <c r="D29" s="1446">
        <v>0</v>
      </c>
      <c r="E29" s="1446">
        <v>0</v>
      </c>
      <c r="F29" s="1446">
        <v>0</v>
      </c>
      <c r="G29" s="1446">
        <v>0</v>
      </c>
      <c r="H29" s="1446">
        <v>0</v>
      </c>
      <c r="I29" s="1446">
        <v>8</v>
      </c>
      <c r="J29" s="1446">
        <v>2</v>
      </c>
      <c r="K29" s="1446">
        <v>0</v>
      </c>
      <c r="L29" s="1446">
        <v>0</v>
      </c>
      <c r="M29" s="1446">
        <v>0</v>
      </c>
      <c r="N29" s="1446">
        <v>0</v>
      </c>
      <c r="O29" s="1446">
        <v>0</v>
      </c>
      <c r="P29" s="1446">
        <v>0</v>
      </c>
      <c r="Q29" s="1446">
        <v>0</v>
      </c>
      <c r="R29" s="1446">
        <v>0</v>
      </c>
      <c r="S29" s="1446">
        <v>0</v>
      </c>
      <c r="T29" s="1446">
        <v>0</v>
      </c>
      <c r="U29" s="1446">
        <v>0</v>
      </c>
      <c r="V29" s="1446">
        <v>0</v>
      </c>
      <c r="W29" s="1446">
        <v>0</v>
      </c>
      <c r="X29" s="1446">
        <v>0</v>
      </c>
      <c r="Y29" s="1446">
        <v>0</v>
      </c>
      <c r="Z29" s="1446">
        <v>0</v>
      </c>
      <c r="AA29" s="1446">
        <v>0</v>
      </c>
      <c r="AB29" s="1446">
        <v>14</v>
      </c>
      <c r="AC29" s="1446">
        <v>0</v>
      </c>
      <c r="AD29" s="1446">
        <v>0</v>
      </c>
      <c r="AE29" s="1446">
        <v>0</v>
      </c>
      <c r="AF29" s="1446">
        <v>0</v>
      </c>
      <c r="AG29" s="1446"/>
      <c r="AH29" s="1446"/>
      <c r="AI29" s="1446"/>
      <c r="AJ29" s="1446"/>
      <c r="AK29" s="1446"/>
      <c r="AL29" s="1447">
        <f t="shared" si="0"/>
        <v>5581</v>
      </c>
      <c r="AM29" s="1446">
        <v>0</v>
      </c>
      <c r="AN29" s="1446">
        <v>0</v>
      </c>
      <c r="AO29" s="1446">
        <v>0</v>
      </c>
      <c r="AP29" s="1446">
        <v>0</v>
      </c>
      <c r="AQ29" s="1446">
        <v>0</v>
      </c>
      <c r="AR29" s="1446">
        <v>0</v>
      </c>
      <c r="AS29" s="1446">
        <v>0</v>
      </c>
      <c r="AT29" s="1446">
        <v>0</v>
      </c>
      <c r="AU29" s="1446">
        <v>0</v>
      </c>
      <c r="AV29" s="1446">
        <v>0</v>
      </c>
      <c r="AW29" s="1446">
        <v>0</v>
      </c>
      <c r="AX29" s="1446">
        <v>2</v>
      </c>
      <c r="AY29" s="1446">
        <v>0</v>
      </c>
      <c r="AZ29" s="1446">
        <f t="shared" si="1"/>
        <v>5583</v>
      </c>
    </row>
    <row r="30" spans="1:52" s="1443" customFormat="1" ht="16.149999999999999" customHeight="1">
      <c r="A30" s="1444" t="s">
        <v>1045</v>
      </c>
      <c r="B30" s="1445" t="s">
        <v>1046</v>
      </c>
      <c r="C30" s="1446">
        <v>29287</v>
      </c>
      <c r="D30" s="1446">
        <v>0</v>
      </c>
      <c r="E30" s="1446">
        <v>0</v>
      </c>
      <c r="F30" s="1446">
        <v>0</v>
      </c>
      <c r="G30" s="1446">
        <v>0</v>
      </c>
      <c r="H30" s="1446">
        <v>0</v>
      </c>
      <c r="I30" s="1446">
        <v>95</v>
      </c>
      <c r="J30" s="1446">
        <v>0</v>
      </c>
      <c r="K30" s="1446">
        <v>0</v>
      </c>
      <c r="L30" s="1446">
        <v>0</v>
      </c>
      <c r="M30" s="1446">
        <v>1</v>
      </c>
      <c r="N30" s="1446">
        <v>0</v>
      </c>
      <c r="O30" s="1446">
        <v>0</v>
      </c>
      <c r="P30" s="1446">
        <v>456</v>
      </c>
      <c r="Q30" s="1446">
        <v>1</v>
      </c>
      <c r="R30" s="1446">
        <v>0</v>
      </c>
      <c r="S30" s="1446">
        <v>0</v>
      </c>
      <c r="T30" s="1446">
        <v>0</v>
      </c>
      <c r="U30" s="1446">
        <v>0</v>
      </c>
      <c r="V30" s="1446">
        <v>0</v>
      </c>
      <c r="W30" s="1446">
        <v>676</v>
      </c>
      <c r="X30" s="1446">
        <v>0</v>
      </c>
      <c r="Y30" s="1446">
        <v>510</v>
      </c>
      <c r="Z30" s="1446">
        <v>0</v>
      </c>
      <c r="AA30" s="1446">
        <v>0</v>
      </c>
      <c r="AB30" s="1446">
        <v>81</v>
      </c>
      <c r="AC30" s="1446">
        <v>0</v>
      </c>
      <c r="AD30" s="1446">
        <v>0</v>
      </c>
      <c r="AE30" s="1446">
        <v>0</v>
      </c>
      <c r="AF30" s="1446">
        <v>0</v>
      </c>
      <c r="AG30" s="1446"/>
      <c r="AH30" s="1446"/>
      <c r="AI30" s="1446"/>
      <c r="AJ30" s="1446"/>
      <c r="AK30" s="1446"/>
      <c r="AL30" s="1447">
        <f t="shared" si="0"/>
        <v>31107</v>
      </c>
      <c r="AM30" s="1446">
        <v>0</v>
      </c>
      <c r="AN30" s="1446">
        <v>0</v>
      </c>
      <c r="AO30" s="1446">
        <v>0</v>
      </c>
      <c r="AP30" s="1446">
        <v>0</v>
      </c>
      <c r="AQ30" s="1446">
        <v>0</v>
      </c>
      <c r="AR30" s="1446">
        <v>0</v>
      </c>
      <c r="AS30" s="1446">
        <v>0</v>
      </c>
      <c r="AT30" s="1446">
        <v>0</v>
      </c>
      <c r="AU30" s="1446">
        <v>0</v>
      </c>
      <c r="AV30" s="1446">
        <v>0</v>
      </c>
      <c r="AW30" s="1446">
        <v>0</v>
      </c>
      <c r="AX30" s="1446">
        <v>6</v>
      </c>
      <c r="AY30" s="1446">
        <v>0</v>
      </c>
      <c r="AZ30" s="1446">
        <f t="shared" si="1"/>
        <v>31113</v>
      </c>
    </row>
    <row r="31" spans="1:52" s="1443" customFormat="1" ht="16.149999999999999" customHeight="1">
      <c r="A31" s="1444" t="s">
        <v>1047</v>
      </c>
      <c r="B31" s="1445" t="s">
        <v>1048</v>
      </c>
      <c r="C31" s="1446">
        <v>13926</v>
      </c>
      <c r="D31" s="1446">
        <v>0</v>
      </c>
      <c r="E31" s="1446">
        <v>0</v>
      </c>
      <c r="F31" s="1446">
        <v>0</v>
      </c>
      <c r="G31" s="1446">
        <v>0</v>
      </c>
      <c r="H31" s="1446">
        <v>0</v>
      </c>
      <c r="I31" s="1446">
        <v>20</v>
      </c>
      <c r="J31" s="1446">
        <v>0</v>
      </c>
      <c r="K31" s="1446">
        <v>2</v>
      </c>
      <c r="L31" s="1446">
        <v>0</v>
      </c>
      <c r="M31" s="1446">
        <v>0</v>
      </c>
      <c r="N31" s="1446">
        <v>0</v>
      </c>
      <c r="O31" s="1446">
        <v>0</v>
      </c>
      <c r="P31" s="1446">
        <v>0</v>
      </c>
      <c r="Q31" s="1446">
        <v>0</v>
      </c>
      <c r="R31" s="1446">
        <v>0</v>
      </c>
      <c r="S31" s="1446">
        <v>0</v>
      </c>
      <c r="T31" s="1446">
        <v>0</v>
      </c>
      <c r="U31" s="1446">
        <v>0</v>
      </c>
      <c r="V31" s="1446">
        <v>0</v>
      </c>
      <c r="W31" s="1446">
        <v>0</v>
      </c>
      <c r="X31" s="1446">
        <v>0</v>
      </c>
      <c r="Y31" s="1446">
        <v>0</v>
      </c>
      <c r="Z31" s="1446">
        <v>0</v>
      </c>
      <c r="AA31" s="1446">
        <v>0</v>
      </c>
      <c r="AB31" s="1446">
        <v>29</v>
      </c>
      <c r="AC31" s="1446">
        <v>0</v>
      </c>
      <c r="AD31" s="1446">
        <v>0</v>
      </c>
      <c r="AE31" s="1446">
        <v>0</v>
      </c>
      <c r="AF31" s="1446">
        <v>0</v>
      </c>
      <c r="AG31" s="1446"/>
      <c r="AH31" s="1446"/>
      <c r="AI31" s="1446"/>
      <c r="AJ31" s="1446"/>
      <c r="AK31" s="1446"/>
      <c r="AL31" s="1447">
        <f t="shared" si="0"/>
        <v>13977</v>
      </c>
      <c r="AM31" s="1446">
        <v>0</v>
      </c>
      <c r="AN31" s="1446">
        <v>0</v>
      </c>
      <c r="AO31" s="1446">
        <v>0</v>
      </c>
      <c r="AP31" s="1446">
        <v>0</v>
      </c>
      <c r="AQ31" s="1446">
        <v>0</v>
      </c>
      <c r="AR31" s="1446">
        <v>0</v>
      </c>
      <c r="AS31" s="1446">
        <v>0</v>
      </c>
      <c r="AT31" s="1446">
        <v>58</v>
      </c>
      <c r="AU31" s="1446">
        <v>0</v>
      </c>
      <c r="AV31" s="1446">
        <v>0</v>
      </c>
      <c r="AW31" s="1446">
        <v>0</v>
      </c>
      <c r="AX31" s="1446">
        <v>2</v>
      </c>
      <c r="AY31" s="1446">
        <v>1</v>
      </c>
      <c r="AZ31" s="1446">
        <f t="shared" si="1"/>
        <v>14038</v>
      </c>
    </row>
    <row r="32" spans="1:52" s="1443" customFormat="1" ht="16.149999999999999" customHeight="1">
      <c r="A32" s="1448" t="s">
        <v>1049</v>
      </c>
      <c r="B32" s="1449" t="s">
        <v>1050</v>
      </c>
      <c r="C32" s="1450">
        <v>2518</v>
      </c>
      <c r="D32" s="1450">
        <v>0</v>
      </c>
      <c r="E32" s="1450">
        <v>0</v>
      </c>
      <c r="F32" s="1450">
        <v>0</v>
      </c>
      <c r="G32" s="1450">
        <v>0</v>
      </c>
      <c r="H32" s="1450">
        <v>0</v>
      </c>
      <c r="I32" s="1450">
        <v>10</v>
      </c>
      <c r="J32" s="1450">
        <v>0</v>
      </c>
      <c r="K32" s="1450">
        <v>0</v>
      </c>
      <c r="L32" s="1450">
        <v>0</v>
      </c>
      <c r="M32" s="1450">
        <v>0</v>
      </c>
      <c r="N32" s="1450">
        <v>0</v>
      </c>
      <c r="O32" s="1450">
        <v>0</v>
      </c>
      <c r="P32" s="1450">
        <v>0</v>
      </c>
      <c r="Q32" s="1450">
        <v>0</v>
      </c>
      <c r="R32" s="1450">
        <v>0</v>
      </c>
      <c r="S32" s="1450">
        <v>0</v>
      </c>
      <c r="T32" s="1450">
        <v>0</v>
      </c>
      <c r="U32" s="1450">
        <v>0</v>
      </c>
      <c r="V32" s="1450">
        <v>0</v>
      </c>
      <c r="W32" s="1450">
        <v>0</v>
      </c>
      <c r="X32" s="1450">
        <v>0</v>
      </c>
      <c r="Y32" s="1450">
        <v>0</v>
      </c>
      <c r="Z32" s="1450">
        <v>0</v>
      </c>
      <c r="AA32" s="1450">
        <v>0</v>
      </c>
      <c r="AB32" s="1450">
        <v>4</v>
      </c>
      <c r="AC32" s="1450">
        <v>0</v>
      </c>
      <c r="AD32" s="1450">
        <v>0</v>
      </c>
      <c r="AE32" s="1450">
        <v>0</v>
      </c>
      <c r="AF32" s="1450">
        <v>0</v>
      </c>
      <c r="AG32" s="1450"/>
      <c r="AH32" s="1450"/>
      <c r="AI32" s="1450"/>
      <c r="AJ32" s="1450"/>
      <c r="AK32" s="1450"/>
      <c r="AL32" s="1451">
        <f t="shared" si="0"/>
        <v>2532</v>
      </c>
      <c r="AM32" s="1450">
        <v>0</v>
      </c>
      <c r="AN32" s="1450">
        <v>0</v>
      </c>
      <c r="AO32" s="1450">
        <v>0</v>
      </c>
      <c r="AP32" s="1450">
        <v>0</v>
      </c>
      <c r="AQ32" s="1450">
        <v>0</v>
      </c>
      <c r="AR32" s="1450">
        <v>0</v>
      </c>
      <c r="AS32" s="1450">
        <v>0</v>
      </c>
      <c r="AT32" s="1450">
        <v>1</v>
      </c>
      <c r="AU32" s="1450">
        <v>0</v>
      </c>
      <c r="AV32" s="1450">
        <v>0</v>
      </c>
      <c r="AW32" s="1450">
        <v>0</v>
      </c>
      <c r="AX32" s="1450">
        <v>0</v>
      </c>
      <c r="AY32" s="1450">
        <v>0</v>
      </c>
      <c r="AZ32" s="1450">
        <f t="shared" si="1"/>
        <v>2533</v>
      </c>
    </row>
    <row r="33" spans="1:52" s="1443" customFormat="1" ht="16.149999999999999" customHeight="1">
      <c r="A33" s="1439" t="s">
        <v>1051</v>
      </c>
      <c r="B33" s="1440" t="s">
        <v>1052</v>
      </c>
      <c r="C33" s="1441">
        <v>6489</v>
      </c>
      <c r="D33" s="1441">
        <v>0</v>
      </c>
      <c r="E33" s="1441">
        <v>0</v>
      </c>
      <c r="F33" s="1441">
        <v>37</v>
      </c>
      <c r="G33" s="1441">
        <v>0</v>
      </c>
      <c r="H33" s="1441">
        <v>0</v>
      </c>
      <c r="I33" s="1441">
        <v>8</v>
      </c>
      <c r="J33" s="1441">
        <v>0</v>
      </c>
      <c r="K33" s="1441">
        <v>0</v>
      </c>
      <c r="L33" s="1441">
        <v>0</v>
      </c>
      <c r="M33" s="1441">
        <v>0</v>
      </c>
      <c r="N33" s="1441">
        <v>0</v>
      </c>
      <c r="O33" s="1441">
        <v>0</v>
      </c>
      <c r="P33" s="1441">
        <v>0</v>
      </c>
      <c r="Q33" s="1441">
        <v>0</v>
      </c>
      <c r="R33" s="1441">
        <v>0</v>
      </c>
      <c r="S33" s="1441">
        <v>0</v>
      </c>
      <c r="T33" s="1441">
        <v>0</v>
      </c>
      <c r="U33" s="1441">
        <v>1</v>
      </c>
      <c r="V33" s="1441">
        <v>0</v>
      </c>
      <c r="W33" s="1441">
        <v>0</v>
      </c>
      <c r="X33" s="1441">
        <v>0</v>
      </c>
      <c r="Y33" s="1441">
        <v>0</v>
      </c>
      <c r="Z33" s="1441">
        <v>0</v>
      </c>
      <c r="AA33" s="1441">
        <v>0</v>
      </c>
      <c r="AB33" s="1441">
        <v>13</v>
      </c>
      <c r="AC33" s="1441">
        <v>0</v>
      </c>
      <c r="AD33" s="1441">
        <v>0</v>
      </c>
      <c r="AE33" s="1441">
        <v>0</v>
      </c>
      <c r="AF33" s="1441">
        <v>0</v>
      </c>
      <c r="AG33" s="1441"/>
      <c r="AH33" s="1441"/>
      <c r="AI33" s="1441"/>
      <c r="AJ33" s="1441"/>
      <c r="AK33" s="1441"/>
      <c r="AL33" s="1442">
        <f t="shared" si="0"/>
        <v>6548</v>
      </c>
      <c r="AM33" s="1441">
        <v>2</v>
      </c>
      <c r="AN33" s="1441">
        <v>0</v>
      </c>
      <c r="AO33" s="1441">
        <v>0</v>
      </c>
      <c r="AP33" s="1441">
        <v>0</v>
      </c>
      <c r="AQ33" s="1441">
        <v>0</v>
      </c>
      <c r="AR33" s="1441">
        <v>0</v>
      </c>
      <c r="AS33" s="1441">
        <v>0</v>
      </c>
      <c r="AT33" s="1441">
        <v>0</v>
      </c>
      <c r="AU33" s="1441">
        <v>0</v>
      </c>
      <c r="AV33" s="1441">
        <v>0</v>
      </c>
      <c r="AW33" s="1441">
        <v>0</v>
      </c>
      <c r="AX33" s="1441">
        <v>1</v>
      </c>
      <c r="AY33" s="1441">
        <v>0</v>
      </c>
      <c r="AZ33" s="1441">
        <f t="shared" si="1"/>
        <v>6551</v>
      </c>
    </row>
    <row r="34" spans="1:52" s="1443" customFormat="1" ht="16.149999999999999" customHeight="1">
      <c r="A34" s="1444" t="s">
        <v>1053</v>
      </c>
      <c r="B34" s="1445" t="s">
        <v>1054</v>
      </c>
      <c r="C34" s="1446">
        <v>25306</v>
      </c>
      <c r="D34" s="1446">
        <v>0</v>
      </c>
      <c r="E34" s="1446">
        <v>0</v>
      </c>
      <c r="F34" s="1446">
        <v>0</v>
      </c>
      <c r="G34" s="1446">
        <v>1</v>
      </c>
      <c r="H34" s="1446">
        <v>0</v>
      </c>
      <c r="I34" s="1446">
        <v>134</v>
      </c>
      <c r="J34" s="1446">
        <v>0</v>
      </c>
      <c r="K34" s="1446">
        <v>0</v>
      </c>
      <c r="L34" s="1446">
        <v>0</v>
      </c>
      <c r="M34" s="1446">
        <v>0</v>
      </c>
      <c r="N34" s="1446">
        <v>0</v>
      </c>
      <c r="O34" s="1446">
        <v>0</v>
      </c>
      <c r="P34" s="1446">
        <v>0</v>
      </c>
      <c r="Q34" s="1446">
        <v>1</v>
      </c>
      <c r="R34" s="1446">
        <v>0</v>
      </c>
      <c r="S34" s="1446">
        <v>0</v>
      </c>
      <c r="T34" s="1446">
        <v>0</v>
      </c>
      <c r="U34" s="1446">
        <v>0</v>
      </c>
      <c r="V34" s="1446">
        <v>0</v>
      </c>
      <c r="W34" s="1446">
        <v>0</v>
      </c>
      <c r="X34" s="1446">
        <v>12</v>
      </c>
      <c r="Y34" s="1446">
        <v>0</v>
      </c>
      <c r="Z34" s="1446">
        <v>0</v>
      </c>
      <c r="AA34" s="1446">
        <v>0</v>
      </c>
      <c r="AB34" s="1446">
        <v>97</v>
      </c>
      <c r="AC34" s="1446">
        <v>0</v>
      </c>
      <c r="AD34" s="1446">
        <v>0</v>
      </c>
      <c r="AE34" s="1446">
        <v>2</v>
      </c>
      <c r="AF34" s="1446">
        <v>0</v>
      </c>
      <c r="AG34" s="1446"/>
      <c r="AH34" s="1446"/>
      <c r="AI34" s="1446"/>
      <c r="AJ34" s="1446"/>
      <c r="AK34" s="1446"/>
      <c r="AL34" s="1447">
        <f t="shared" si="0"/>
        <v>25553</v>
      </c>
      <c r="AM34" s="1446">
        <v>0</v>
      </c>
      <c r="AN34" s="1446">
        <v>0</v>
      </c>
      <c r="AO34" s="1446">
        <v>0</v>
      </c>
      <c r="AP34" s="1446">
        <v>0</v>
      </c>
      <c r="AQ34" s="1446">
        <v>0</v>
      </c>
      <c r="AR34" s="1446">
        <v>0</v>
      </c>
      <c r="AS34" s="1446">
        <v>0</v>
      </c>
      <c r="AT34" s="1446">
        <v>0</v>
      </c>
      <c r="AU34" s="1446">
        <v>0</v>
      </c>
      <c r="AV34" s="1446">
        <v>0</v>
      </c>
      <c r="AW34" s="1446">
        <v>0</v>
      </c>
      <c r="AX34" s="1446">
        <v>22</v>
      </c>
      <c r="AY34" s="1446">
        <v>1</v>
      </c>
      <c r="AZ34" s="1446">
        <f t="shared" si="1"/>
        <v>25576</v>
      </c>
    </row>
    <row r="35" spans="1:52" s="1443" customFormat="1" ht="16.149999999999999" customHeight="1">
      <c r="A35" s="1444" t="s">
        <v>1055</v>
      </c>
      <c r="B35" s="1445" t="s">
        <v>1056</v>
      </c>
      <c r="C35" s="1446">
        <v>1302</v>
      </c>
      <c r="D35" s="1446">
        <v>0</v>
      </c>
      <c r="E35" s="1446">
        <v>0</v>
      </c>
      <c r="F35" s="1446">
        <v>0</v>
      </c>
      <c r="G35" s="1446">
        <v>0</v>
      </c>
      <c r="H35" s="1446">
        <v>0</v>
      </c>
      <c r="I35" s="1446">
        <v>0</v>
      </c>
      <c r="J35" s="1446">
        <v>0</v>
      </c>
      <c r="K35" s="1446">
        <v>0</v>
      </c>
      <c r="L35" s="1446">
        <v>0</v>
      </c>
      <c r="M35" s="1446">
        <v>0</v>
      </c>
      <c r="N35" s="1446">
        <v>0</v>
      </c>
      <c r="O35" s="1446">
        <v>356</v>
      </c>
      <c r="P35" s="1446">
        <v>0</v>
      </c>
      <c r="Q35" s="1446">
        <v>0</v>
      </c>
      <c r="R35" s="1446">
        <v>0</v>
      </c>
      <c r="S35" s="1446">
        <v>0</v>
      </c>
      <c r="T35" s="1446">
        <v>0</v>
      </c>
      <c r="U35" s="1446">
        <v>0</v>
      </c>
      <c r="V35" s="1446">
        <v>0</v>
      </c>
      <c r="W35" s="1446">
        <v>0</v>
      </c>
      <c r="X35" s="1446">
        <v>0</v>
      </c>
      <c r="Y35" s="1446">
        <v>0</v>
      </c>
      <c r="Z35" s="1446">
        <v>0</v>
      </c>
      <c r="AA35" s="1446">
        <v>0</v>
      </c>
      <c r="AB35" s="1446">
        <v>4</v>
      </c>
      <c r="AC35" s="1446">
        <v>0</v>
      </c>
      <c r="AD35" s="1446">
        <v>0</v>
      </c>
      <c r="AE35" s="1446">
        <v>0</v>
      </c>
      <c r="AF35" s="1446">
        <v>0</v>
      </c>
      <c r="AG35" s="1446"/>
      <c r="AH35" s="1446"/>
      <c r="AI35" s="1446"/>
      <c r="AJ35" s="1446"/>
      <c r="AK35" s="1446"/>
      <c r="AL35" s="1447">
        <f t="shared" ref="AL35:AL71" si="2">SUM(C35:AF35)</f>
        <v>1662</v>
      </c>
      <c r="AM35" s="1446">
        <v>0</v>
      </c>
      <c r="AN35" s="1446">
        <v>0</v>
      </c>
      <c r="AO35" s="1446">
        <v>0</v>
      </c>
      <c r="AP35" s="1446">
        <v>0</v>
      </c>
      <c r="AQ35" s="1446">
        <v>256</v>
      </c>
      <c r="AR35" s="1446">
        <v>0</v>
      </c>
      <c r="AS35" s="1446">
        <v>0</v>
      </c>
      <c r="AT35" s="1446">
        <v>0</v>
      </c>
      <c r="AU35" s="1446">
        <v>0</v>
      </c>
      <c r="AV35" s="1446">
        <v>0</v>
      </c>
      <c r="AW35" s="1446">
        <v>0</v>
      </c>
      <c r="AX35" s="1446">
        <v>0</v>
      </c>
      <c r="AY35" s="1446">
        <v>0</v>
      </c>
      <c r="AZ35" s="1446">
        <f t="shared" si="1"/>
        <v>1918</v>
      </c>
    </row>
    <row r="36" spans="1:52" s="1443" customFormat="1" ht="16.149999999999999" customHeight="1">
      <c r="A36" s="1444" t="s">
        <v>1057</v>
      </c>
      <c r="B36" s="1445" t="s">
        <v>1058</v>
      </c>
      <c r="C36" s="1446">
        <v>4112</v>
      </c>
      <c r="D36" s="1446">
        <v>0</v>
      </c>
      <c r="E36" s="1446">
        <v>0</v>
      </c>
      <c r="F36" s="1446">
        <v>0</v>
      </c>
      <c r="G36" s="1446">
        <v>0</v>
      </c>
      <c r="H36" s="1446">
        <v>0</v>
      </c>
      <c r="I36" s="1446">
        <v>25</v>
      </c>
      <c r="J36" s="1446">
        <v>0</v>
      </c>
      <c r="K36" s="1446">
        <v>0</v>
      </c>
      <c r="L36" s="1446">
        <v>0</v>
      </c>
      <c r="M36" s="1446">
        <v>0</v>
      </c>
      <c r="N36" s="1446">
        <v>0</v>
      </c>
      <c r="O36" s="1446">
        <v>0</v>
      </c>
      <c r="P36" s="1446">
        <v>0</v>
      </c>
      <c r="Q36" s="1446">
        <v>0</v>
      </c>
      <c r="R36" s="1446">
        <v>0</v>
      </c>
      <c r="S36" s="1446">
        <v>0</v>
      </c>
      <c r="T36" s="1446">
        <v>0</v>
      </c>
      <c r="U36" s="1446">
        <v>0</v>
      </c>
      <c r="V36" s="1446">
        <v>0</v>
      </c>
      <c r="W36" s="1446">
        <v>0</v>
      </c>
      <c r="X36" s="1446">
        <v>0</v>
      </c>
      <c r="Y36" s="1446">
        <v>0</v>
      </c>
      <c r="Z36" s="1446">
        <v>0</v>
      </c>
      <c r="AA36" s="1446">
        <v>0</v>
      </c>
      <c r="AB36" s="1446">
        <v>44</v>
      </c>
      <c r="AC36" s="1446">
        <v>0</v>
      </c>
      <c r="AD36" s="1446">
        <v>0</v>
      </c>
      <c r="AE36" s="1446">
        <v>0</v>
      </c>
      <c r="AF36" s="1446">
        <v>0</v>
      </c>
      <c r="AG36" s="1446"/>
      <c r="AH36" s="1446"/>
      <c r="AI36" s="1446"/>
      <c r="AJ36" s="1446"/>
      <c r="AK36" s="1446"/>
      <c r="AL36" s="1447">
        <f t="shared" si="2"/>
        <v>4181</v>
      </c>
      <c r="AM36" s="1446">
        <v>1</v>
      </c>
      <c r="AN36" s="1446">
        <v>0</v>
      </c>
      <c r="AO36" s="1446">
        <v>0</v>
      </c>
      <c r="AP36" s="1446">
        <v>0</v>
      </c>
      <c r="AQ36" s="1446">
        <v>0</v>
      </c>
      <c r="AR36" s="1446">
        <v>0</v>
      </c>
      <c r="AS36" s="1446">
        <v>0</v>
      </c>
      <c r="AT36" s="1446">
        <v>0</v>
      </c>
      <c r="AU36" s="1446">
        <v>0</v>
      </c>
      <c r="AV36" s="1446">
        <v>0</v>
      </c>
      <c r="AW36" s="1446">
        <v>0</v>
      </c>
      <c r="AX36" s="1446">
        <v>0</v>
      </c>
      <c r="AY36" s="1446">
        <v>0</v>
      </c>
      <c r="AZ36" s="1446">
        <f t="shared" si="1"/>
        <v>4182</v>
      </c>
    </row>
    <row r="37" spans="1:52" s="1443" customFormat="1" ht="16.149999999999999" customHeight="1">
      <c r="A37" s="1448" t="s">
        <v>1059</v>
      </c>
      <c r="B37" s="1449" t="s">
        <v>1060</v>
      </c>
      <c r="C37" s="1450">
        <v>6101</v>
      </c>
      <c r="D37" s="1450">
        <v>0</v>
      </c>
      <c r="E37" s="1450">
        <v>0</v>
      </c>
      <c r="F37" s="1450">
        <v>0</v>
      </c>
      <c r="G37" s="1450">
        <v>0</v>
      </c>
      <c r="H37" s="1450">
        <v>0</v>
      </c>
      <c r="I37" s="1450">
        <v>23</v>
      </c>
      <c r="J37" s="1450">
        <v>0</v>
      </c>
      <c r="K37" s="1450">
        <v>0</v>
      </c>
      <c r="L37" s="1450">
        <v>0</v>
      </c>
      <c r="M37" s="1450">
        <v>0</v>
      </c>
      <c r="N37" s="1450">
        <v>0</v>
      </c>
      <c r="O37" s="1450">
        <v>0</v>
      </c>
      <c r="P37" s="1450">
        <v>0</v>
      </c>
      <c r="Q37" s="1450">
        <v>0</v>
      </c>
      <c r="R37" s="1450">
        <v>0</v>
      </c>
      <c r="S37" s="1450">
        <v>0</v>
      </c>
      <c r="T37" s="1450">
        <v>0</v>
      </c>
      <c r="U37" s="1450">
        <v>0</v>
      </c>
      <c r="V37" s="1450">
        <v>0</v>
      </c>
      <c r="W37" s="1450">
        <v>0</v>
      </c>
      <c r="X37" s="1450">
        <v>0</v>
      </c>
      <c r="Y37" s="1450">
        <v>0</v>
      </c>
      <c r="Z37" s="1450">
        <v>0</v>
      </c>
      <c r="AA37" s="1450">
        <v>0</v>
      </c>
      <c r="AB37" s="1450">
        <v>21</v>
      </c>
      <c r="AC37" s="1450">
        <v>0</v>
      </c>
      <c r="AD37" s="1450">
        <v>0</v>
      </c>
      <c r="AE37" s="1450">
        <v>0</v>
      </c>
      <c r="AF37" s="1450">
        <v>0</v>
      </c>
      <c r="AG37" s="1450"/>
      <c r="AH37" s="1450"/>
      <c r="AI37" s="1450"/>
      <c r="AJ37" s="1450"/>
      <c r="AK37" s="1450"/>
      <c r="AL37" s="1451">
        <f t="shared" si="2"/>
        <v>6145</v>
      </c>
      <c r="AM37" s="1450">
        <v>0</v>
      </c>
      <c r="AN37" s="1450">
        <v>0</v>
      </c>
      <c r="AO37" s="1450">
        <v>0</v>
      </c>
      <c r="AP37" s="1450">
        <v>0</v>
      </c>
      <c r="AQ37" s="1450">
        <v>0</v>
      </c>
      <c r="AR37" s="1450">
        <v>0</v>
      </c>
      <c r="AS37" s="1450">
        <v>0</v>
      </c>
      <c r="AT37" s="1450">
        <v>0</v>
      </c>
      <c r="AU37" s="1450">
        <v>0</v>
      </c>
      <c r="AV37" s="1450">
        <v>0</v>
      </c>
      <c r="AW37" s="1450">
        <v>0</v>
      </c>
      <c r="AX37" s="1450">
        <v>21</v>
      </c>
      <c r="AY37" s="1450">
        <v>0</v>
      </c>
      <c r="AZ37" s="1450">
        <f t="shared" si="1"/>
        <v>6166</v>
      </c>
    </row>
    <row r="38" spans="1:52" s="1443" customFormat="1" ht="16.149999999999999" customHeight="1">
      <c r="A38" s="1439" t="s">
        <v>1061</v>
      </c>
      <c r="B38" s="1440" t="s">
        <v>1062</v>
      </c>
      <c r="C38" s="1441">
        <v>14274</v>
      </c>
      <c r="D38" s="1441">
        <v>28281</v>
      </c>
      <c r="E38" s="1441">
        <v>743</v>
      </c>
      <c r="F38" s="1441">
        <v>0</v>
      </c>
      <c r="G38" s="1441">
        <v>0</v>
      </c>
      <c r="H38" s="1441">
        <v>478</v>
      </c>
      <c r="I38" s="1441">
        <v>79</v>
      </c>
      <c r="J38" s="1441">
        <v>0</v>
      </c>
      <c r="K38" s="1441">
        <v>419</v>
      </c>
      <c r="L38" s="1441">
        <v>258</v>
      </c>
      <c r="M38" s="1441">
        <v>17</v>
      </c>
      <c r="N38" s="1441">
        <v>0</v>
      </c>
      <c r="O38" s="1441">
        <v>0</v>
      </c>
      <c r="P38" s="1441">
        <v>0</v>
      </c>
      <c r="Q38" s="1441">
        <v>0</v>
      </c>
      <c r="R38" s="1441">
        <v>0</v>
      </c>
      <c r="S38" s="1441">
        <v>0</v>
      </c>
      <c r="T38" s="1441">
        <v>0</v>
      </c>
      <c r="U38" s="1441">
        <v>0</v>
      </c>
      <c r="V38" s="1441">
        <v>0</v>
      </c>
      <c r="W38" s="1441">
        <v>0</v>
      </c>
      <c r="X38" s="1441">
        <v>0</v>
      </c>
      <c r="Y38" s="1441">
        <v>0</v>
      </c>
      <c r="Z38" s="1441">
        <v>0</v>
      </c>
      <c r="AA38" s="1441">
        <v>0</v>
      </c>
      <c r="AB38" s="1441">
        <v>88</v>
      </c>
      <c r="AC38" s="1441">
        <v>0</v>
      </c>
      <c r="AD38" s="1441">
        <v>0</v>
      </c>
      <c r="AE38" s="1441">
        <v>0</v>
      </c>
      <c r="AF38" s="1441">
        <v>0</v>
      </c>
      <c r="AG38" s="1441"/>
      <c r="AH38" s="1441"/>
      <c r="AI38" s="1441"/>
      <c r="AJ38" s="1441"/>
      <c r="AK38" s="1441"/>
      <c r="AL38" s="1442">
        <f t="shared" si="2"/>
        <v>44637</v>
      </c>
      <c r="AM38" s="1441">
        <v>0</v>
      </c>
      <c r="AN38" s="1441">
        <v>0</v>
      </c>
      <c r="AO38" s="1441">
        <v>624</v>
      </c>
      <c r="AP38" s="1441">
        <v>0</v>
      </c>
      <c r="AQ38" s="1441">
        <v>0</v>
      </c>
      <c r="AR38" s="1441">
        <v>182</v>
      </c>
      <c r="AS38" s="1441">
        <v>217</v>
      </c>
      <c r="AT38" s="1441">
        <v>0</v>
      </c>
      <c r="AU38" s="1441">
        <v>0</v>
      </c>
      <c r="AV38" s="1441">
        <v>0</v>
      </c>
      <c r="AW38" s="1441">
        <v>0</v>
      </c>
      <c r="AX38" s="1441">
        <v>2</v>
      </c>
      <c r="AY38" s="1441">
        <v>100</v>
      </c>
      <c r="AZ38" s="1441">
        <f t="shared" si="1"/>
        <v>45762</v>
      </c>
    </row>
    <row r="39" spans="1:52" s="1443" customFormat="1" ht="16.149999999999999" customHeight="1">
      <c r="A39" s="1444" t="s">
        <v>1063</v>
      </c>
      <c r="B39" s="1445" t="s">
        <v>1064</v>
      </c>
      <c r="C39" s="1446">
        <v>19148</v>
      </c>
      <c r="D39" s="1446">
        <v>0</v>
      </c>
      <c r="E39" s="1446">
        <v>0</v>
      </c>
      <c r="F39" s="1446">
        <v>10</v>
      </c>
      <c r="G39" s="1446">
        <v>0</v>
      </c>
      <c r="H39" s="1446">
        <v>0</v>
      </c>
      <c r="I39" s="1446">
        <v>39</v>
      </c>
      <c r="J39" s="1446">
        <v>0</v>
      </c>
      <c r="K39" s="1446">
        <v>0</v>
      </c>
      <c r="L39" s="1446">
        <v>0</v>
      </c>
      <c r="M39" s="1446">
        <v>0</v>
      </c>
      <c r="N39" s="1446">
        <v>0</v>
      </c>
      <c r="O39" s="1446">
        <v>0</v>
      </c>
      <c r="P39" s="1446">
        <v>0</v>
      </c>
      <c r="Q39" s="1446">
        <v>0</v>
      </c>
      <c r="R39" s="1446">
        <v>0</v>
      </c>
      <c r="S39" s="1446">
        <v>0</v>
      </c>
      <c r="T39" s="1446">
        <v>0</v>
      </c>
      <c r="U39" s="1446">
        <v>0</v>
      </c>
      <c r="V39" s="1446">
        <v>0</v>
      </c>
      <c r="W39" s="1446">
        <v>0</v>
      </c>
      <c r="X39" s="1446">
        <v>0</v>
      </c>
      <c r="Y39" s="1446">
        <v>0</v>
      </c>
      <c r="Z39" s="1446">
        <v>0</v>
      </c>
      <c r="AA39" s="1446">
        <v>56</v>
      </c>
      <c r="AB39" s="1446">
        <v>46</v>
      </c>
      <c r="AC39" s="1446">
        <v>0</v>
      </c>
      <c r="AD39" s="1446">
        <v>0</v>
      </c>
      <c r="AE39" s="1446">
        <v>0</v>
      </c>
      <c r="AF39" s="1446">
        <v>0</v>
      </c>
      <c r="AG39" s="1446"/>
      <c r="AH39" s="1446"/>
      <c r="AI39" s="1446"/>
      <c r="AJ39" s="1446"/>
      <c r="AK39" s="1446"/>
      <c r="AL39" s="1447">
        <f t="shared" si="2"/>
        <v>19299</v>
      </c>
      <c r="AM39" s="1446">
        <v>126</v>
      </c>
      <c r="AN39" s="1446">
        <v>0</v>
      </c>
      <c r="AO39" s="1446">
        <v>0</v>
      </c>
      <c r="AP39" s="1446">
        <v>0</v>
      </c>
      <c r="AQ39" s="1446">
        <v>4</v>
      </c>
      <c r="AR39" s="1446">
        <v>0</v>
      </c>
      <c r="AS39" s="1446">
        <v>0</v>
      </c>
      <c r="AT39" s="1446">
        <v>0</v>
      </c>
      <c r="AU39" s="1446">
        <v>0</v>
      </c>
      <c r="AV39" s="1446">
        <v>0</v>
      </c>
      <c r="AW39" s="1446">
        <v>0</v>
      </c>
      <c r="AX39" s="1446">
        <v>4</v>
      </c>
      <c r="AY39" s="1446">
        <v>0</v>
      </c>
      <c r="AZ39" s="1446">
        <f t="shared" si="1"/>
        <v>19433</v>
      </c>
    </row>
    <row r="40" spans="1:52" s="1443" customFormat="1" ht="16.149999999999999" customHeight="1">
      <c r="A40" s="1444" t="s">
        <v>1065</v>
      </c>
      <c r="B40" s="1445" t="s">
        <v>1066</v>
      </c>
      <c r="C40" s="1446">
        <v>3845</v>
      </c>
      <c r="D40" s="1446">
        <v>0</v>
      </c>
      <c r="E40" s="1446">
        <v>0</v>
      </c>
      <c r="F40" s="1446">
        <v>0</v>
      </c>
      <c r="G40" s="1446">
        <v>0</v>
      </c>
      <c r="H40" s="1446">
        <v>0</v>
      </c>
      <c r="I40" s="1446">
        <v>25</v>
      </c>
      <c r="J40" s="1446">
        <v>0</v>
      </c>
      <c r="K40" s="1446">
        <v>5</v>
      </c>
      <c r="L40" s="1446">
        <v>19</v>
      </c>
      <c r="M40" s="1446">
        <v>0</v>
      </c>
      <c r="N40" s="1446">
        <v>0</v>
      </c>
      <c r="O40" s="1446">
        <v>0</v>
      </c>
      <c r="P40" s="1446">
        <v>0</v>
      </c>
      <c r="Q40" s="1446">
        <v>0</v>
      </c>
      <c r="R40" s="1446">
        <v>0</v>
      </c>
      <c r="S40" s="1446">
        <v>0</v>
      </c>
      <c r="T40" s="1446">
        <v>0</v>
      </c>
      <c r="U40" s="1446">
        <v>0</v>
      </c>
      <c r="V40" s="1446">
        <v>0</v>
      </c>
      <c r="W40" s="1446">
        <v>0</v>
      </c>
      <c r="X40" s="1446">
        <v>0</v>
      </c>
      <c r="Y40" s="1446">
        <v>0</v>
      </c>
      <c r="Z40" s="1446">
        <v>0</v>
      </c>
      <c r="AA40" s="1446">
        <v>0</v>
      </c>
      <c r="AB40" s="1446">
        <v>4</v>
      </c>
      <c r="AC40" s="1446">
        <v>0</v>
      </c>
      <c r="AD40" s="1446">
        <v>0</v>
      </c>
      <c r="AE40" s="1446">
        <v>0</v>
      </c>
      <c r="AF40" s="1446">
        <v>0</v>
      </c>
      <c r="AG40" s="1446"/>
      <c r="AH40" s="1446"/>
      <c r="AI40" s="1446"/>
      <c r="AJ40" s="1446"/>
      <c r="AK40" s="1446"/>
      <c r="AL40" s="1447">
        <f t="shared" si="2"/>
        <v>3898</v>
      </c>
      <c r="AM40" s="1446">
        <v>0</v>
      </c>
      <c r="AN40" s="1446">
        <v>0</v>
      </c>
      <c r="AO40" s="1446">
        <v>6</v>
      </c>
      <c r="AP40" s="1446">
        <v>0</v>
      </c>
      <c r="AQ40" s="1446">
        <v>0</v>
      </c>
      <c r="AR40" s="1446">
        <v>511</v>
      </c>
      <c r="AS40" s="1446">
        <v>0</v>
      </c>
      <c r="AT40" s="1446">
        <v>0</v>
      </c>
      <c r="AU40" s="1446">
        <v>0</v>
      </c>
      <c r="AV40" s="1446">
        <v>0</v>
      </c>
      <c r="AW40" s="1446">
        <v>0</v>
      </c>
      <c r="AX40" s="1446">
        <v>2</v>
      </c>
      <c r="AY40" s="1446">
        <v>1</v>
      </c>
      <c r="AZ40" s="1446">
        <f t="shared" si="1"/>
        <v>4418</v>
      </c>
    </row>
    <row r="41" spans="1:52" s="1443" customFormat="1" ht="16.149999999999999" customHeight="1">
      <c r="A41" s="1444" t="s">
        <v>1067</v>
      </c>
      <c r="B41" s="1445" t="s">
        <v>1068</v>
      </c>
      <c r="C41" s="1446">
        <v>2638</v>
      </c>
      <c r="D41" s="1446">
        <v>0</v>
      </c>
      <c r="E41" s="1446">
        <v>0</v>
      </c>
      <c r="F41" s="1446">
        <v>0</v>
      </c>
      <c r="G41" s="1446">
        <v>0</v>
      </c>
      <c r="H41" s="1446">
        <v>0</v>
      </c>
      <c r="I41" s="1446">
        <v>30</v>
      </c>
      <c r="J41" s="1446">
        <v>0</v>
      </c>
      <c r="K41" s="1446">
        <v>0</v>
      </c>
      <c r="L41" s="1446">
        <v>0</v>
      </c>
      <c r="M41" s="1446">
        <v>0</v>
      </c>
      <c r="N41" s="1446">
        <v>3</v>
      </c>
      <c r="O41" s="1446">
        <v>0</v>
      </c>
      <c r="P41" s="1446">
        <v>0</v>
      </c>
      <c r="Q41" s="1446">
        <v>0</v>
      </c>
      <c r="R41" s="1446">
        <v>0</v>
      </c>
      <c r="S41" s="1446">
        <v>0</v>
      </c>
      <c r="T41" s="1446">
        <v>0</v>
      </c>
      <c r="U41" s="1446">
        <v>0</v>
      </c>
      <c r="V41" s="1446">
        <v>0</v>
      </c>
      <c r="W41" s="1446">
        <v>0</v>
      </c>
      <c r="X41" s="1446">
        <v>3</v>
      </c>
      <c r="Y41" s="1446">
        <v>0</v>
      </c>
      <c r="Z41" s="1446">
        <v>0</v>
      </c>
      <c r="AA41" s="1446">
        <v>0</v>
      </c>
      <c r="AB41" s="1446">
        <v>14</v>
      </c>
      <c r="AC41" s="1446">
        <v>0</v>
      </c>
      <c r="AD41" s="1446">
        <v>0</v>
      </c>
      <c r="AE41" s="1446">
        <v>0</v>
      </c>
      <c r="AF41" s="1446">
        <v>0</v>
      </c>
      <c r="AG41" s="1446"/>
      <c r="AH41" s="1446"/>
      <c r="AI41" s="1446"/>
      <c r="AJ41" s="1446"/>
      <c r="AK41" s="1446"/>
      <c r="AL41" s="1447">
        <f t="shared" si="2"/>
        <v>2688</v>
      </c>
      <c r="AM41" s="1446">
        <v>0</v>
      </c>
      <c r="AN41" s="1446">
        <v>0</v>
      </c>
      <c r="AO41" s="1446">
        <v>0</v>
      </c>
      <c r="AP41" s="1446">
        <v>0</v>
      </c>
      <c r="AQ41" s="1446">
        <v>0</v>
      </c>
      <c r="AR41" s="1446">
        <v>0</v>
      </c>
      <c r="AS41" s="1446">
        <v>0</v>
      </c>
      <c r="AT41" s="1446">
        <v>0</v>
      </c>
      <c r="AU41" s="1446">
        <v>0</v>
      </c>
      <c r="AV41" s="1446">
        <v>0</v>
      </c>
      <c r="AW41" s="1446">
        <v>0</v>
      </c>
      <c r="AX41" s="1446">
        <v>2</v>
      </c>
      <c r="AY41" s="1446">
        <v>0</v>
      </c>
      <c r="AZ41" s="1446">
        <f t="shared" si="1"/>
        <v>2690</v>
      </c>
    </row>
    <row r="42" spans="1:52" s="1443" customFormat="1" ht="16.149999999999999" customHeight="1">
      <c r="A42" s="1448" t="s">
        <v>1069</v>
      </c>
      <c r="B42" s="1449" t="s">
        <v>1070</v>
      </c>
      <c r="C42" s="1450">
        <v>22525</v>
      </c>
      <c r="D42" s="1450">
        <v>0</v>
      </c>
      <c r="E42" s="1450">
        <v>0</v>
      </c>
      <c r="F42" s="1450">
        <v>0</v>
      </c>
      <c r="G42" s="1450">
        <v>0</v>
      </c>
      <c r="H42" s="1450">
        <v>0</v>
      </c>
      <c r="I42" s="1450">
        <v>60</v>
      </c>
      <c r="J42" s="1450">
        <v>0</v>
      </c>
      <c r="K42" s="1450">
        <v>0</v>
      </c>
      <c r="L42" s="1450">
        <v>0</v>
      </c>
      <c r="M42" s="1450">
        <v>0</v>
      </c>
      <c r="N42" s="1450">
        <v>0</v>
      </c>
      <c r="O42" s="1450">
        <v>0</v>
      </c>
      <c r="P42" s="1450">
        <v>0</v>
      </c>
      <c r="Q42" s="1450">
        <v>0</v>
      </c>
      <c r="R42" s="1450">
        <v>0</v>
      </c>
      <c r="S42" s="1450">
        <v>0</v>
      </c>
      <c r="T42" s="1450">
        <v>0</v>
      </c>
      <c r="U42" s="1450">
        <v>0</v>
      </c>
      <c r="V42" s="1450">
        <v>0</v>
      </c>
      <c r="W42" s="1450">
        <v>0</v>
      </c>
      <c r="X42" s="1450">
        <v>0</v>
      </c>
      <c r="Y42" s="1450">
        <v>0</v>
      </c>
      <c r="Z42" s="1450">
        <v>0</v>
      </c>
      <c r="AA42" s="1450">
        <v>0</v>
      </c>
      <c r="AB42" s="1450">
        <v>47</v>
      </c>
      <c r="AC42" s="1450">
        <v>0</v>
      </c>
      <c r="AD42" s="1450">
        <v>0</v>
      </c>
      <c r="AE42" s="1450">
        <v>0</v>
      </c>
      <c r="AF42" s="1450">
        <v>0</v>
      </c>
      <c r="AG42" s="1450"/>
      <c r="AH42" s="1450"/>
      <c r="AI42" s="1450"/>
      <c r="AJ42" s="1450"/>
      <c r="AK42" s="1450"/>
      <c r="AL42" s="1451">
        <f t="shared" si="2"/>
        <v>22632</v>
      </c>
      <c r="AM42" s="1450">
        <v>0</v>
      </c>
      <c r="AN42" s="1450">
        <v>0</v>
      </c>
      <c r="AO42" s="1450">
        <v>0</v>
      </c>
      <c r="AP42" s="1450">
        <v>10</v>
      </c>
      <c r="AQ42" s="1450">
        <v>0</v>
      </c>
      <c r="AR42" s="1450">
        <v>0</v>
      </c>
      <c r="AS42" s="1450">
        <v>0</v>
      </c>
      <c r="AT42" s="1450">
        <v>0</v>
      </c>
      <c r="AU42" s="1450">
        <v>0</v>
      </c>
      <c r="AV42" s="1450">
        <v>0</v>
      </c>
      <c r="AW42" s="1450">
        <v>0</v>
      </c>
      <c r="AX42" s="1450">
        <v>13</v>
      </c>
      <c r="AY42" s="1450">
        <v>0</v>
      </c>
      <c r="AZ42" s="1450">
        <f t="shared" si="1"/>
        <v>22655</v>
      </c>
    </row>
    <row r="43" spans="1:52" s="1443" customFormat="1" ht="16.149999999999999" customHeight="1">
      <c r="A43" s="1439" t="s">
        <v>1071</v>
      </c>
      <c r="B43" s="1440" t="s">
        <v>1072</v>
      </c>
      <c r="C43" s="1441">
        <v>1423</v>
      </c>
      <c r="D43" s="1441">
        <v>0</v>
      </c>
      <c r="E43" s="1441">
        <v>0</v>
      </c>
      <c r="F43" s="1441">
        <v>0</v>
      </c>
      <c r="G43" s="1441">
        <v>0</v>
      </c>
      <c r="H43" s="1441">
        <v>0</v>
      </c>
      <c r="I43" s="1441">
        <v>5</v>
      </c>
      <c r="J43" s="1441">
        <v>0</v>
      </c>
      <c r="K43" s="1441">
        <v>0</v>
      </c>
      <c r="L43" s="1441">
        <v>0</v>
      </c>
      <c r="M43" s="1441">
        <v>0</v>
      </c>
      <c r="N43" s="1441">
        <v>0</v>
      </c>
      <c r="O43" s="1441">
        <v>0</v>
      </c>
      <c r="P43" s="1441">
        <v>0</v>
      </c>
      <c r="Q43" s="1441">
        <v>0</v>
      </c>
      <c r="R43" s="1441">
        <v>0</v>
      </c>
      <c r="S43" s="1441">
        <v>0</v>
      </c>
      <c r="T43" s="1441">
        <v>0</v>
      </c>
      <c r="U43" s="1441">
        <v>0</v>
      </c>
      <c r="V43" s="1441">
        <v>0</v>
      </c>
      <c r="W43" s="1441">
        <v>0</v>
      </c>
      <c r="X43" s="1441">
        <v>0</v>
      </c>
      <c r="Y43" s="1441">
        <v>0</v>
      </c>
      <c r="Z43" s="1441">
        <v>0</v>
      </c>
      <c r="AA43" s="1441">
        <v>0</v>
      </c>
      <c r="AB43" s="1441">
        <v>6</v>
      </c>
      <c r="AC43" s="1441">
        <v>0</v>
      </c>
      <c r="AD43" s="1441">
        <v>0</v>
      </c>
      <c r="AE43" s="1441">
        <v>0</v>
      </c>
      <c r="AF43" s="1441">
        <v>0</v>
      </c>
      <c r="AG43" s="1441"/>
      <c r="AH43" s="1441"/>
      <c r="AI43" s="1441"/>
      <c r="AJ43" s="1441"/>
      <c r="AK43" s="1441"/>
      <c r="AL43" s="1442">
        <f t="shared" si="2"/>
        <v>1434</v>
      </c>
      <c r="AM43" s="1441">
        <v>0</v>
      </c>
      <c r="AN43" s="1441">
        <v>0</v>
      </c>
      <c r="AO43" s="1441">
        <v>0</v>
      </c>
      <c r="AP43" s="1441">
        <v>0</v>
      </c>
      <c r="AQ43" s="1441">
        <v>0</v>
      </c>
      <c r="AR43" s="1441">
        <v>0</v>
      </c>
      <c r="AS43" s="1441">
        <v>0</v>
      </c>
      <c r="AT43" s="1441">
        <v>0</v>
      </c>
      <c r="AU43" s="1441">
        <v>0</v>
      </c>
      <c r="AV43" s="1441">
        <v>0</v>
      </c>
      <c r="AW43" s="1441">
        <v>0</v>
      </c>
      <c r="AX43" s="1441">
        <v>2</v>
      </c>
      <c r="AY43" s="1441">
        <v>0</v>
      </c>
      <c r="AZ43" s="1441">
        <f t="shared" si="1"/>
        <v>1436</v>
      </c>
    </row>
    <row r="44" spans="1:52" s="1443" customFormat="1" ht="16.149999999999999" customHeight="1">
      <c r="A44" s="1444" t="s">
        <v>1073</v>
      </c>
      <c r="B44" s="1445" t="s">
        <v>1074</v>
      </c>
      <c r="C44" s="1446">
        <v>3050</v>
      </c>
      <c r="D44" s="1446">
        <v>0</v>
      </c>
      <c r="E44" s="1446">
        <v>0</v>
      </c>
      <c r="F44" s="1446">
        <v>0</v>
      </c>
      <c r="G44" s="1446">
        <v>0</v>
      </c>
      <c r="H44" s="1446">
        <v>0</v>
      </c>
      <c r="I44" s="1446">
        <v>16</v>
      </c>
      <c r="J44" s="1446">
        <v>0</v>
      </c>
      <c r="K44" s="1446">
        <v>0</v>
      </c>
      <c r="L44" s="1446">
        <v>0</v>
      </c>
      <c r="M44" s="1446">
        <v>0</v>
      </c>
      <c r="N44" s="1446">
        <v>0</v>
      </c>
      <c r="O44" s="1446">
        <v>0</v>
      </c>
      <c r="P44" s="1446">
        <v>0</v>
      </c>
      <c r="Q44" s="1446">
        <v>0</v>
      </c>
      <c r="R44" s="1446">
        <v>0</v>
      </c>
      <c r="S44" s="1446">
        <v>0</v>
      </c>
      <c r="T44" s="1446">
        <v>0</v>
      </c>
      <c r="U44" s="1446">
        <v>0</v>
      </c>
      <c r="V44" s="1446">
        <v>0</v>
      </c>
      <c r="W44" s="1446">
        <v>0</v>
      </c>
      <c r="X44" s="1446">
        <v>0</v>
      </c>
      <c r="Y44" s="1446">
        <v>0</v>
      </c>
      <c r="Z44" s="1446">
        <v>0</v>
      </c>
      <c r="AA44" s="1446">
        <v>0</v>
      </c>
      <c r="AB44" s="1446">
        <v>5</v>
      </c>
      <c r="AC44" s="1446">
        <v>0</v>
      </c>
      <c r="AD44" s="1446">
        <v>0</v>
      </c>
      <c r="AE44" s="1446">
        <v>0</v>
      </c>
      <c r="AF44" s="1446">
        <v>0</v>
      </c>
      <c r="AG44" s="1446"/>
      <c r="AH44" s="1446"/>
      <c r="AI44" s="1446"/>
      <c r="AJ44" s="1446"/>
      <c r="AK44" s="1446"/>
      <c r="AL44" s="1447">
        <f t="shared" si="2"/>
        <v>3071</v>
      </c>
      <c r="AM44" s="1446">
        <v>4</v>
      </c>
      <c r="AN44" s="1446">
        <v>0</v>
      </c>
      <c r="AO44" s="1446">
        <v>0</v>
      </c>
      <c r="AP44" s="1446">
        <v>0</v>
      </c>
      <c r="AQ44" s="1446">
        <v>404</v>
      </c>
      <c r="AR44" s="1446">
        <v>0</v>
      </c>
      <c r="AS44" s="1446">
        <v>0</v>
      </c>
      <c r="AT44" s="1446">
        <v>0</v>
      </c>
      <c r="AU44" s="1446">
        <v>0</v>
      </c>
      <c r="AV44" s="1446">
        <v>0</v>
      </c>
      <c r="AW44" s="1446">
        <v>0</v>
      </c>
      <c r="AX44" s="1446">
        <v>2</v>
      </c>
      <c r="AY44" s="1446">
        <v>0</v>
      </c>
      <c r="AZ44" s="1446">
        <f t="shared" si="1"/>
        <v>3481</v>
      </c>
    </row>
    <row r="45" spans="1:52" s="1443" customFormat="1" ht="16.149999999999999" customHeight="1">
      <c r="A45" s="1444" t="s">
        <v>1075</v>
      </c>
      <c r="B45" s="1445" t="s">
        <v>1076</v>
      </c>
      <c r="C45" s="1446">
        <v>4100</v>
      </c>
      <c r="D45" s="1446">
        <v>0</v>
      </c>
      <c r="E45" s="1446">
        <v>0</v>
      </c>
      <c r="F45" s="1446">
        <v>0</v>
      </c>
      <c r="G45" s="1446">
        <v>0</v>
      </c>
      <c r="H45" s="1446">
        <v>0</v>
      </c>
      <c r="I45" s="1446">
        <v>9</v>
      </c>
      <c r="J45" s="1446">
        <v>0</v>
      </c>
      <c r="K45" s="1446">
        <v>0</v>
      </c>
      <c r="L45" s="1446">
        <v>0</v>
      </c>
      <c r="M45" s="1446">
        <v>0</v>
      </c>
      <c r="N45" s="1446">
        <v>0</v>
      </c>
      <c r="O45" s="1446">
        <v>0</v>
      </c>
      <c r="P45" s="1446">
        <v>0</v>
      </c>
      <c r="Q45" s="1446">
        <v>0</v>
      </c>
      <c r="R45" s="1446">
        <v>0</v>
      </c>
      <c r="S45" s="1446">
        <v>0</v>
      </c>
      <c r="T45" s="1446">
        <v>0</v>
      </c>
      <c r="U45" s="1446">
        <v>0</v>
      </c>
      <c r="V45" s="1446">
        <v>0</v>
      </c>
      <c r="W45" s="1446">
        <v>0</v>
      </c>
      <c r="X45" s="1446">
        <v>0</v>
      </c>
      <c r="Y45" s="1446">
        <v>0</v>
      </c>
      <c r="Z45" s="1446">
        <v>0</v>
      </c>
      <c r="AA45" s="1446">
        <v>0</v>
      </c>
      <c r="AB45" s="1446">
        <v>10</v>
      </c>
      <c r="AC45" s="1446">
        <v>0</v>
      </c>
      <c r="AD45" s="1446">
        <v>0</v>
      </c>
      <c r="AE45" s="1446">
        <v>0</v>
      </c>
      <c r="AF45" s="1446">
        <v>0</v>
      </c>
      <c r="AG45" s="1446"/>
      <c r="AH45" s="1446"/>
      <c r="AI45" s="1446"/>
      <c r="AJ45" s="1446"/>
      <c r="AK45" s="1446"/>
      <c r="AL45" s="1447">
        <f t="shared" si="2"/>
        <v>4119</v>
      </c>
      <c r="AM45" s="1446">
        <v>0</v>
      </c>
      <c r="AN45" s="1446">
        <v>0</v>
      </c>
      <c r="AO45" s="1446">
        <v>0</v>
      </c>
      <c r="AP45" s="1446">
        <v>0</v>
      </c>
      <c r="AQ45" s="1446">
        <v>0</v>
      </c>
      <c r="AR45" s="1446">
        <v>0</v>
      </c>
      <c r="AS45" s="1446">
        <v>0</v>
      </c>
      <c r="AT45" s="1446">
        <v>0</v>
      </c>
      <c r="AU45" s="1446">
        <v>0</v>
      </c>
      <c r="AV45" s="1446">
        <v>0</v>
      </c>
      <c r="AW45" s="1446">
        <v>0</v>
      </c>
      <c r="AX45" s="1446">
        <v>1</v>
      </c>
      <c r="AY45" s="1446">
        <v>0</v>
      </c>
      <c r="AZ45" s="1446">
        <f t="shared" si="1"/>
        <v>4120</v>
      </c>
    </row>
    <row r="46" spans="1:52" s="1443" customFormat="1" ht="16.149999999999999" customHeight="1">
      <c r="A46" s="1444" t="s">
        <v>1077</v>
      </c>
      <c r="B46" s="1445" t="s">
        <v>1078</v>
      </c>
      <c r="C46" s="1446">
        <v>7007</v>
      </c>
      <c r="D46" s="1446">
        <v>0</v>
      </c>
      <c r="E46" s="1446">
        <v>0</v>
      </c>
      <c r="F46" s="1446">
        <v>0</v>
      </c>
      <c r="G46" s="1446">
        <v>0</v>
      </c>
      <c r="H46" s="1446">
        <v>2</v>
      </c>
      <c r="I46" s="1446">
        <v>23</v>
      </c>
      <c r="J46" s="1446">
        <v>0</v>
      </c>
      <c r="K46" s="1446">
        <v>4</v>
      </c>
      <c r="L46" s="1446">
        <v>1</v>
      </c>
      <c r="M46" s="1446">
        <v>0</v>
      </c>
      <c r="N46" s="1446">
        <v>0</v>
      </c>
      <c r="O46" s="1446">
        <v>0</v>
      </c>
      <c r="P46" s="1446">
        <v>0</v>
      </c>
      <c r="Q46" s="1446">
        <v>0</v>
      </c>
      <c r="R46" s="1446">
        <v>0</v>
      </c>
      <c r="S46" s="1446">
        <v>0</v>
      </c>
      <c r="T46" s="1446">
        <v>0</v>
      </c>
      <c r="U46" s="1446">
        <v>0</v>
      </c>
      <c r="V46" s="1446">
        <v>0</v>
      </c>
      <c r="W46" s="1446">
        <v>0</v>
      </c>
      <c r="X46" s="1446">
        <v>0</v>
      </c>
      <c r="Y46" s="1446">
        <v>0</v>
      </c>
      <c r="Z46" s="1446">
        <v>0</v>
      </c>
      <c r="AA46" s="1446">
        <v>0</v>
      </c>
      <c r="AB46" s="1446">
        <v>20</v>
      </c>
      <c r="AC46" s="1446">
        <v>0</v>
      </c>
      <c r="AD46" s="1446">
        <v>0</v>
      </c>
      <c r="AE46" s="1446">
        <v>0</v>
      </c>
      <c r="AF46" s="1446">
        <v>0</v>
      </c>
      <c r="AG46" s="1446"/>
      <c r="AH46" s="1446"/>
      <c r="AI46" s="1446"/>
      <c r="AJ46" s="1446"/>
      <c r="AK46" s="1446"/>
      <c r="AL46" s="1447">
        <f t="shared" si="2"/>
        <v>7057</v>
      </c>
      <c r="AM46" s="1446">
        <v>0</v>
      </c>
      <c r="AN46" s="1446">
        <v>0</v>
      </c>
      <c r="AO46" s="1446">
        <v>21</v>
      </c>
      <c r="AP46" s="1446">
        <v>0</v>
      </c>
      <c r="AQ46" s="1446">
        <v>0</v>
      </c>
      <c r="AR46" s="1446">
        <v>5</v>
      </c>
      <c r="AS46" s="1446">
        <v>1</v>
      </c>
      <c r="AT46" s="1446">
        <v>0</v>
      </c>
      <c r="AU46" s="1446">
        <v>0</v>
      </c>
      <c r="AV46" s="1446">
        <v>0</v>
      </c>
      <c r="AW46" s="1446">
        <v>0</v>
      </c>
      <c r="AX46" s="1446">
        <v>1</v>
      </c>
      <c r="AY46" s="1446">
        <v>5</v>
      </c>
      <c r="AZ46" s="1446">
        <f t="shared" si="1"/>
        <v>7090</v>
      </c>
    </row>
    <row r="47" spans="1:52" s="1443" customFormat="1" ht="16.149999999999999" customHeight="1">
      <c r="A47" s="1448" t="s">
        <v>1079</v>
      </c>
      <c r="B47" s="1449" t="s">
        <v>1080</v>
      </c>
      <c r="C47" s="1450">
        <v>9435</v>
      </c>
      <c r="D47" s="1450">
        <v>0</v>
      </c>
      <c r="E47" s="1450">
        <v>0</v>
      </c>
      <c r="F47" s="1450">
        <v>0</v>
      </c>
      <c r="G47" s="1450">
        <v>0</v>
      </c>
      <c r="H47" s="1450">
        <v>0</v>
      </c>
      <c r="I47" s="1450">
        <v>21</v>
      </c>
      <c r="J47" s="1450">
        <v>0</v>
      </c>
      <c r="K47" s="1450">
        <v>5</v>
      </c>
      <c r="L47" s="1450">
        <v>0</v>
      </c>
      <c r="M47" s="1450">
        <v>0</v>
      </c>
      <c r="N47" s="1450">
        <v>0</v>
      </c>
      <c r="O47" s="1450">
        <v>0</v>
      </c>
      <c r="P47" s="1450">
        <v>0</v>
      </c>
      <c r="Q47" s="1450">
        <v>0</v>
      </c>
      <c r="R47" s="1450">
        <v>0</v>
      </c>
      <c r="S47" s="1450">
        <v>0</v>
      </c>
      <c r="T47" s="1450">
        <v>0</v>
      </c>
      <c r="U47" s="1450">
        <v>0</v>
      </c>
      <c r="V47" s="1450">
        <v>0</v>
      </c>
      <c r="W47" s="1450">
        <v>0</v>
      </c>
      <c r="X47" s="1450">
        <v>0</v>
      </c>
      <c r="Y47" s="1450">
        <v>0</v>
      </c>
      <c r="Z47" s="1450">
        <v>0</v>
      </c>
      <c r="AA47" s="1450">
        <v>0</v>
      </c>
      <c r="AB47" s="1450">
        <v>28</v>
      </c>
      <c r="AC47" s="1450">
        <v>0</v>
      </c>
      <c r="AD47" s="1450">
        <v>0</v>
      </c>
      <c r="AE47" s="1450">
        <v>0</v>
      </c>
      <c r="AF47" s="1450">
        <v>0</v>
      </c>
      <c r="AG47" s="1450"/>
      <c r="AH47" s="1450"/>
      <c r="AI47" s="1450"/>
      <c r="AJ47" s="1450"/>
      <c r="AK47" s="1450"/>
      <c r="AL47" s="1451">
        <f t="shared" si="2"/>
        <v>9489</v>
      </c>
      <c r="AM47" s="1450">
        <v>0</v>
      </c>
      <c r="AN47" s="1450">
        <v>0</v>
      </c>
      <c r="AO47" s="1450">
        <v>7</v>
      </c>
      <c r="AP47" s="1450">
        <v>0</v>
      </c>
      <c r="AQ47" s="1450">
        <v>0</v>
      </c>
      <c r="AR47" s="1450">
        <v>0</v>
      </c>
      <c r="AS47" s="1450">
        <v>0</v>
      </c>
      <c r="AT47" s="1450">
        <v>3</v>
      </c>
      <c r="AU47" s="1450">
        <v>0</v>
      </c>
      <c r="AV47" s="1450">
        <v>0</v>
      </c>
      <c r="AW47" s="1450">
        <v>0</v>
      </c>
      <c r="AX47" s="1450">
        <v>4</v>
      </c>
      <c r="AY47" s="1450">
        <v>8</v>
      </c>
      <c r="AZ47" s="1450">
        <f t="shared" si="1"/>
        <v>9511</v>
      </c>
    </row>
    <row r="48" spans="1:52" s="1443" customFormat="1" ht="16.149999999999999" customHeight="1">
      <c r="A48" s="1439" t="s">
        <v>1081</v>
      </c>
      <c r="B48" s="1440" t="s">
        <v>1082</v>
      </c>
      <c r="C48" s="1441">
        <v>1103</v>
      </c>
      <c r="D48" s="1441">
        <v>0</v>
      </c>
      <c r="E48" s="1441">
        <v>0</v>
      </c>
      <c r="F48" s="1441">
        <v>0</v>
      </c>
      <c r="G48" s="1441">
        <v>0</v>
      </c>
      <c r="H48" s="1441">
        <v>0</v>
      </c>
      <c r="I48" s="1441">
        <v>10</v>
      </c>
      <c r="J48" s="1441">
        <v>0</v>
      </c>
      <c r="K48" s="1441">
        <v>0</v>
      </c>
      <c r="L48" s="1441">
        <v>0</v>
      </c>
      <c r="M48" s="1441">
        <v>0</v>
      </c>
      <c r="N48" s="1441">
        <v>1</v>
      </c>
      <c r="O48" s="1441">
        <v>0</v>
      </c>
      <c r="P48" s="1441">
        <v>0</v>
      </c>
      <c r="Q48" s="1441">
        <v>0</v>
      </c>
      <c r="R48" s="1441">
        <v>0</v>
      </c>
      <c r="S48" s="1441">
        <v>0</v>
      </c>
      <c r="T48" s="1441">
        <v>0</v>
      </c>
      <c r="U48" s="1441">
        <v>0</v>
      </c>
      <c r="V48" s="1441">
        <v>0</v>
      </c>
      <c r="W48" s="1441">
        <v>0</v>
      </c>
      <c r="X48" s="1441">
        <v>0</v>
      </c>
      <c r="Y48" s="1441">
        <v>0</v>
      </c>
      <c r="Z48" s="1441">
        <v>0</v>
      </c>
      <c r="AA48" s="1441">
        <v>0</v>
      </c>
      <c r="AB48" s="1441">
        <v>8</v>
      </c>
      <c r="AC48" s="1441">
        <v>0</v>
      </c>
      <c r="AD48" s="1441">
        <v>0</v>
      </c>
      <c r="AE48" s="1441">
        <v>0</v>
      </c>
      <c r="AF48" s="1441">
        <v>0</v>
      </c>
      <c r="AG48" s="1441"/>
      <c r="AH48" s="1441"/>
      <c r="AI48" s="1441"/>
      <c r="AJ48" s="1441"/>
      <c r="AK48" s="1441"/>
      <c r="AL48" s="1442">
        <f t="shared" si="2"/>
        <v>1122</v>
      </c>
      <c r="AM48" s="1441">
        <v>0</v>
      </c>
      <c r="AN48" s="1441">
        <v>0</v>
      </c>
      <c r="AO48" s="1441">
        <v>0</v>
      </c>
      <c r="AP48" s="1441">
        <v>0</v>
      </c>
      <c r="AQ48" s="1441">
        <v>0</v>
      </c>
      <c r="AR48" s="1441">
        <v>0</v>
      </c>
      <c r="AS48" s="1441">
        <v>0</v>
      </c>
      <c r="AT48" s="1441">
        <v>0</v>
      </c>
      <c r="AU48" s="1441">
        <v>0</v>
      </c>
      <c r="AV48" s="1441">
        <v>0</v>
      </c>
      <c r="AW48" s="1441">
        <v>0</v>
      </c>
      <c r="AX48" s="1441">
        <v>0</v>
      </c>
      <c r="AY48" s="1441">
        <v>0</v>
      </c>
      <c r="AZ48" s="1441">
        <f t="shared" si="1"/>
        <v>1122</v>
      </c>
    </row>
    <row r="49" spans="1:52" s="1443" customFormat="1" ht="16.149999999999999" customHeight="1">
      <c r="A49" s="1444" t="s">
        <v>1083</v>
      </c>
      <c r="B49" s="1445" t="s">
        <v>1084</v>
      </c>
      <c r="C49" s="1446">
        <v>3664</v>
      </c>
      <c r="D49" s="1446">
        <v>0</v>
      </c>
      <c r="E49" s="1446">
        <v>0</v>
      </c>
      <c r="F49" s="1446">
        <v>0</v>
      </c>
      <c r="G49" s="1446">
        <v>0</v>
      </c>
      <c r="H49" s="1446">
        <v>0</v>
      </c>
      <c r="I49" s="1446">
        <v>0</v>
      </c>
      <c r="J49" s="1446">
        <v>0</v>
      </c>
      <c r="K49" s="1446">
        <v>0</v>
      </c>
      <c r="L49" s="1446">
        <v>0</v>
      </c>
      <c r="M49" s="1446">
        <v>0</v>
      </c>
      <c r="N49" s="1446">
        <v>0</v>
      </c>
      <c r="O49" s="1446">
        <v>0</v>
      </c>
      <c r="P49" s="1446">
        <v>0</v>
      </c>
      <c r="Q49" s="1446">
        <v>0</v>
      </c>
      <c r="R49" s="1446">
        <v>0</v>
      </c>
      <c r="S49" s="1446">
        <v>0</v>
      </c>
      <c r="T49" s="1446">
        <v>0</v>
      </c>
      <c r="U49" s="1446">
        <v>0</v>
      </c>
      <c r="V49" s="1446">
        <v>0</v>
      </c>
      <c r="W49" s="1446">
        <v>0</v>
      </c>
      <c r="X49" s="1446">
        <v>0</v>
      </c>
      <c r="Y49" s="1446">
        <v>0</v>
      </c>
      <c r="Z49" s="1446">
        <v>0</v>
      </c>
      <c r="AA49" s="1446">
        <v>0</v>
      </c>
      <c r="AB49" s="1446">
        <v>4</v>
      </c>
      <c r="AC49" s="1446">
        <v>0</v>
      </c>
      <c r="AD49" s="1446">
        <v>0</v>
      </c>
      <c r="AE49" s="1446">
        <v>0</v>
      </c>
      <c r="AF49" s="1446">
        <v>0</v>
      </c>
      <c r="AG49" s="1446"/>
      <c r="AH49" s="1446"/>
      <c r="AI49" s="1446"/>
      <c r="AJ49" s="1446"/>
      <c r="AK49" s="1446"/>
      <c r="AL49" s="1447">
        <f t="shared" si="2"/>
        <v>3668</v>
      </c>
      <c r="AM49" s="1446">
        <v>0</v>
      </c>
      <c r="AN49" s="1446">
        <v>0</v>
      </c>
      <c r="AO49" s="1446">
        <v>0</v>
      </c>
      <c r="AP49" s="1446">
        <v>0</v>
      </c>
      <c r="AQ49" s="1446">
        <v>0</v>
      </c>
      <c r="AR49" s="1446">
        <v>0</v>
      </c>
      <c r="AS49" s="1446">
        <v>0</v>
      </c>
      <c r="AT49" s="1446">
        <v>2</v>
      </c>
      <c r="AU49" s="1446">
        <v>0</v>
      </c>
      <c r="AV49" s="1446">
        <v>0</v>
      </c>
      <c r="AW49" s="1446">
        <v>0</v>
      </c>
      <c r="AX49" s="1446">
        <v>2</v>
      </c>
      <c r="AY49" s="1446">
        <v>2</v>
      </c>
      <c r="AZ49" s="1446">
        <f t="shared" si="1"/>
        <v>3674</v>
      </c>
    </row>
    <row r="50" spans="1:52" s="1443" customFormat="1" ht="16.149999999999999" customHeight="1">
      <c r="A50" s="1444" t="s">
        <v>1085</v>
      </c>
      <c r="B50" s="1445" t="s">
        <v>1086</v>
      </c>
      <c r="C50" s="1446">
        <v>5735</v>
      </c>
      <c r="D50" s="1446">
        <v>0</v>
      </c>
      <c r="E50" s="1446">
        <v>0</v>
      </c>
      <c r="F50" s="1446">
        <v>0</v>
      </c>
      <c r="G50" s="1446">
        <v>0</v>
      </c>
      <c r="H50" s="1446">
        <v>0</v>
      </c>
      <c r="I50" s="1446">
        <v>32</v>
      </c>
      <c r="J50" s="1446">
        <v>0</v>
      </c>
      <c r="K50" s="1446">
        <v>1</v>
      </c>
      <c r="L50" s="1446">
        <v>1</v>
      </c>
      <c r="M50" s="1446">
        <v>2</v>
      </c>
      <c r="N50" s="1446">
        <v>0</v>
      </c>
      <c r="O50" s="1446">
        <v>0</v>
      </c>
      <c r="P50" s="1446">
        <v>0</v>
      </c>
      <c r="Q50" s="1446">
        <v>0</v>
      </c>
      <c r="R50" s="1446">
        <v>0</v>
      </c>
      <c r="S50" s="1446">
        <v>0</v>
      </c>
      <c r="T50" s="1446">
        <v>0</v>
      </c>
      <c r="U50" s="1446">
        <v>0</v>
      </c>
      <c r="V50" s="1446">
        <v>0</v>
      </c>
      <c r="W50" s="1446">
        <v>0</v>
      </c>
      <c r="X50" s="1446">
        <v>0</v>
      </c>
      <c r="Y50" s="1446">
        <v>0</v>
      </c>
      <c r="Z50" s="1446">
        <v>0</v>
      </c>
      <c r="AA50" s="1446">
        <v>0</v>
      </c>
      <c r="AB50" s="1446">
        <v>27</v>
      </c>
      <c r="AC50" s="1446">
        <v>0</v>
      </c>
      <c r="AD50" s="1446">
        <v>0</v>
      </c>
      <c r="AE50" s="1446">
        <v>0</v>
      </c>
      <c r="AF50" s="1446">
        <v>0</v>
      </c>
      <c r="AG50" s="1446"/>
      <c r="AH50" s="1446"/>
      <c r="AI50" s="1446"/>
      <c r="AJ50" s="1446"/>
      <c r="AK50" s="1446"/>
      <c r="AL50" s="1447">
        <f t="shared" si="2"/>
        <v>5798</v>
      </c>
      <c r="AM50" s="1446">
        <v>0</v>
      </c>
      <c r="AN50" s="1446">
        <v>0</v>
      </c>
      <c r="AO50" s="1446">
        <v>5</v>
      </c>
      <c r="AP50" s="1446">
        <v>0</v>
      </c>
      <c r="AQ50" s="1446">
        <v>0</v>
      </c>
      <c r="AR50" s="1446">
        <v>0</v>
      </c>
      <c r="AS50" s="1446">
        <v>0</v>
      </c>
      <c r="AT50" s="1446">
        <v>5</v>
      </c>
      <c r="AU50" s="1446">
        <v>0</v>
      </c>
      <c r="AV50" s="1446">
        <v>0</v>
      </c>
      <c r="AW50" s="1446">
        <v>0</v>
      </c>
      <c r="AX50" s="1446">
        <v>2</v>
      </c>
      <c r="AY50" s="1446">
        <v>0</v>
      </c>
      <c r="AZ50" s="1446">
        <f t="shared" si="1"/>
        <v>5810</v>
      </c>
    </row>
    <row r="51" spans="1:52" s="1443" customFormat="1" ht="16.149999999999999" customHeight="1">
      <c r="A51" s="1444" t="s">
        <v>1087</v>
      </c>
      <c r="B51" s="1445" t="s">
        <v>1088</v>
      </c>
      <c r="C51" s="1446">
        <v>13680</v>
      </c>
      <c r="D51" s="1446">
        <v>0</v>
      </c>
      <c r="E51" s="1446">
        <v>0</v>
      </c>
      <c r="F51" s="1446">
        <v>0</v>
      </c>
      <c r="G51" s="1446">
        <v>0</v>
      </c>
      <c r="H51" s="1446">
        <v>0</v>
      </c>
      <c r="I51" s="1446">
        <v>49</v>
      </c>
      <c r="J51" s="1446">
        <v>0</v>
      </c>
      <c r="K51" s="1446">
        <v>0</v>
      </c>
      <c r="L51" s="1446">
        <v>0</v>
      </c>
      <c r="M51" s="1446">
        <v>0</v>
      </c>
      <c r="N51" s="1446">
        <v>0</v>
      </c>
      <c r="O51" s="1446">
        <v>0</v>
      </c>
      <c r="P51" s="1446">
        <v>28</v>
      </c>
      <c r="Q51" s="1446">
        <v>0</v>
      </c>
      <c r="R51" s="1446">
        <v>0</v>
      </c>
      <c r="S51" s="1446">
        <v>0</v>
      </c>
      <c r="T51" s="1446">
        <v>0</v>
      </c>
      <c r="U51" s="1446">
        <v>0</v>
      </c>
      <c r="V51" s="1446">
        <v>0</v>
      </c>
      <c r="W51" s="1446">
        <v>2</v>
      </c>
      <c r="X51" s="1446">
        <v>0</v>
      </c>
      <c r="Y51" s="1446">
        <v>90</v>
      </c>
      <c r="Z51" s="1446">
        <v>0</v>
      </c>
      <c r="AA51" s="1446">
        <v>0</v>
      </c>
      <c r="AB51" s="1446">
        <v>76</v>
      </c>
      <c r="AC51" s="1446">
        <v>0</v>
      </c>
      <c r="AD51" s="1446">
        <v>284</v>
      </c>
      <c r="AE51" s="1446">
        <v>0</v>
      </c>
      <c r="AF51" s="1446">
        <v>0</v>
      </c>
      <c r="AG51" s="1446"/>
      <c r="AH51" s="1446"/>
      <c r="AI51" s="1446"/>
      <c r="AJ51" s="1446"/>
      <c r="AK51" s="1446"/>
      <c r="AL51" s="1447">
        <f t="shared" si="2"/>
        <v>14209</v>
      </c>
      <c r="AM51" s="1446">
        <v>0</v>
      </c>
      <c r="AN51" s="1446">
        <v>0</v>
      </c>
      <c r="AO51" s="1446">
        <v>0</v>
      </c>
      <c r="AP51" s="1446">
        <v>4</v>
      </c>
      <c r="AQ51" s="1446">
        <v>0</v>
      </c>
      <c r="AR51" s="1446">
        <v>0</v>
      </c>
      <c r="AS51" s="1446">
        <v>0</v>
      </c>
      <c r="AT51" s="1446">
        <v>0</v>
      </c>
      <c r="AU51" s="1446">
        <v>0</v>
      </c>
      <c r="AV51" s="1446">
        <v>0</v>
      </c>
      <c r="AW51" s="1446">
        <v>0</v>
      </c>
      <c r="AX51" s="1446">
        <v>8</v>
      </c>
      <c r="AY51" s="1446">
        <v>0</v>
      </c>
      <c r="AZ51" s="1446">
        <f t="shared" si="1"/>
        <v>14221</v>
      </c>
    </row>
    <row r="52" spans="1:52" s="1443" customFormat="1" ht="16.149999999999999" customHeight="1">
      <c r="A52" s="1448" t="s">
        <v>1089</v>
      </c>
      <c r="B52" s="1449" t="s">
        <v>1090</v>
      </c>
      <c r="C52" s="1450">
        <v>7906</v>
      </c>
      <c r="D52" s="1450">
        <v>0</v>
      </c>
      <c r="E52" s="1450">
        <v>0</v>
      </c>
      <c r="F52" s="1450">
        <v>0</v>
      </c>
      <c r="G52" s="1450">
        <v>0</v>
      </c>
      <c r="H52" s="1450">
        <v>0</v>
      </c>
      <c r="I52" s="1450">
        <v>9</v>
      </c>
      <c r="J52" s="1450">
        <v>0</v>
      </c>
      <c r="K52" s="1450">
        <v>0</v>
      </c>
      <c r="L52" s="1450">
        <v>0</v>
      </c>
      <c r="M52" s="1450">
        <v>0</v>
      </c>
      <c r="N52" s="1450">
        <v>0</v>
      </c>
      <c r="O52" s="1450">
        <v>0</v>
      </c>
      <c r="P52" s="1450">
        <v>22</v>
      </c>
      <c r="Q52" s="1450">
        <v>0</v>
      </c>
      <c r="R52" s="1450">
        <v>0</v>
      </c>
      <c r="S52" s="1450">
        <v>0</v>
      </c>
      <c r="T52" s="1450">
        <v>0</v>
      </c>
      <c r="U52" s="1450">
        <v>0</v>
      </c>
      <c r="V52" s="1450">
        <v>0</v>
      </c>
      <c r="W52" s="1450">
        <v>34</v>
      </c>
      <c r="X52" s="1450">
        <v>0</v>
      </c>
      <c r="Y52" s="1450">
        <v>56</v>
      </c>
      <c r="Z52" s="1450">
        <v>0</v>
      </c>
      <c r="AA52" s="1450">
        <v>0</v>
      </c>
      <c r="AB52" s="1450">
        <v>19</v>
      </c>
      <c r="AC52" s="1450">
        <v>0</v>
      </c>
      <c r="AD52" s="1450">
        <v>0</v>
      </c>
      <c r="AE52" s="1450">
        <v>0</v>
      </c>
      <c r="AF52" s="1450">
        <v>0</v>
      </c>
      <c r="AG52" s="1450"/>
      <c r="AH52" s="1450"/>
      <c r="AI52" s="1450"/>
      <c r="AJ52" s="1450"/>
      <c r="AK52" s="1450"/>
      <c r="AL52" s="1451">
        <f t="shared" si="2"/>
        <v>8046</v>
      </c>
      <c r="AM52" s="1450">
        <v>0</v>
      </c>
      <c r="AN52" s="1450">
        <v>0</v>
      </c>
      <c r="AO52" s="1450">
        <v>0</v>
      </c>
      <c r="AP52" s="1450">
        <v>0</v>
      </c>
      <c r="AQ52" s="1450">
        <v>0</v>
      </c>
      <c r="AR52" s="1450">
        <v>0</v>
      </c>
      <c r="AS52" s="1450">
        <v>0</v>
      </c>
      <c r="AT52" s="1450">
        <v>1</v>
      </c>
      <c r="AU52" s="1450">
        <v>0</v>
      </c>
      <c r="AV52" s="1450">
        <v>0</v>
      </c>
      <c r="AW52" s="1450">
        <v>0</v>
      </c>
      <c r="AX52" s="1450">
        <v>11</v>
      </c>
      <c r="AY52" s="1450">
        <v>0</v>
      </c>
      <c r="AZ52" s="1450">
        <f t="shared" si="1"/>
        <v>8058</v>
      </c>
    </row>
    <row r="53" spans="1:52" s="1443" customFormat="1" ht="16.149999999999999" customHeight="1">
      <c r="A53" s="1439" t="s">
        <v>1091</v>
      </c>
      <c r="B53" s="1440" t="s">
        <v>1092</v>
      </c>
      <c r="C53" s="1441">
        <v>8676</v>
      </c>
      <c r="D53" s="1441">
        <v>0</v>
      </c>
      <c r="E53" s="1441">
        <v>0</v>
      </c>
      <c r="F53" s="1441">
        <v>0</v>
      </c>
      <c r="G53" s="1441">
        <v>0</v>
      </c>
      <c r="H53" s="1441">
        <v>0</v>
      </c>
      <c r="I53" s="1441">
        <v>21</v>
      </c>
      <c r="J53" s="1441">
        <v>0</v>
      </c>
      <c r="K53" s="1441">
        <v>0</v>
      </c>
      <c r="L53" s="1441">
        <v>0</v>
      </c>
      <c r="M53" s="1441">
        <v>0</v>
      </c>
      <c r="N53" s="1441">
        <v>0</v>
      </c>
      <c r="O53" s="1441">
        <v>0</v>
      </c>
      <c r="P53" s="1441">
        <v>0</v>
      </c>
      <c r="Q53" s="1441">
        <v>0</v>
      </c>
      <c r="R53" s="1441">
        <v>0</v>
      </c>
      <c r="S53" s="1441">
        <v>0</v>
      </c>
      <c r="T53" s="1441">
        <v>0</v>
      </c>
      <c r="U53" s="1441">
        <v>0</v>
      </c>
      <c r="V53" s="1441">
        <v>0</v>
      </c>
      <c r="W53" s="1441">
        <v>0</v>
      </c>
      <c r="X53" s="1441">
        <v>0</v>
      </c>
      <c r="Y53" s="1441">
        <v>0</v>
      </c>
      <c r="Z53" s="1441">
        <v>0</v>
      </c>
      <c r="AA53" s="1441">
        <v>0</v>
      </c>
      <c r="AB53" s="1441">
        <v>18</v>
      </c>
      <c r="AC53" s="1441">
        <v>0</v>
      </c>
      <c r="AD53" s="1441">
        <v>0</v>
      </c>
      <c r="AE53" s="1441">
        <v>0</v>
      </c>
      <c r="AF53" s="1441">
        <v>0</v>
      </c>
      <c r="AG53" s="1441"/>
      <c r="AH53" s="1441"/>
      <c r="AI53" s="1441"/>
      <c r="AJ53" s="1441"/>
      <c r="AK53" s="1441"/>
      <c r="AL53" s="1442">
        <f t="shared" si="2"/>
        <v>8715</v>
      </c>
      <c r="AM53" s="1441">
        <v>0</v>
      </c>
      <c r="AN53" s="1441">
        <v>280</v>
      </c>
      <c r="AO53" s="1441">
        <v>0</v>
      </c>
      <c r="AP53" s="1441">
        <v>0</v>
      </c>
      <c r="AQ53" s="1441">
        <v>0</v>
      </c>
      <c r="AR53" s="1441">
        <v>0</v>
      </c>
      <c r="AS53" s="1441">
        <v>0</v>
      </c>
      <c r="AT53" s="1441">
        <v>3</v>
      </c>
      <c r="AU53" s="1441">
        <v>0</v>
      </c>
      <c r="AV53" s="1441">
        <v>0</v>
      </c>
      <c r="AW53" s="1441">
        <v>0</v>
      </c>
      <c r="AX53" s="1441">
        <v>8</v>
      </c>
      <c r="AY53" s="1441">
        <v>0</v>
      </c>
      <c r="AZ53" s="1441">
        <f t="shared" si="1"/>
        <v>9006</v>
      </c>
    </row>
    <row r="54" spans="1:52" s="1443" customFormat="1" ht="16.149999999999999" customHeight="1">
      <c r="A54" s="1444" t="s">
        <v>1093</v>
      </c>
      <c r="B54" s="1445" t="s">
        <v>1094</v>
      </c>
      <c r="C54" s="1446">
        <v>37392</v>
      </c>
      <c r="D54" s="1446">
        <v>0</v>
      </c>
      <c r="E54" s="1446">
        <v>0</v>
      </c>
      <c r="F54" s="1446">
        <v>0</v>
      </c>
      <c r="G54" s="1446">
        <v>0</v>
      </c>
      <c r="H54" s="1446">
        <v>0</v>
      </c>
      <c r="I54" s="1446">
        <v>155</v>
      </c>
      <c r="J54" s="1446">
        <v>0</v>
      </c>
      <c r="K54" s="1446">
        <v>2</v>
      </c>
      <c r="L54" s="1446">
        <v>1</v>
      </c>
      <c r="M54" s="1446">
        <v>1</v>
      </c>
      <c r="N54" s="1446">
        <v>0</v>
      </c>
      <c r="O54" s="1446">
        <v>0</v>
      </c>
      <c r="P54" s="1446">
        <v>0</v>
      </c>
      <c r="Q54" s="1446">
        <v>0</v>
      </c>
      <c r="R54" s="1446">
        <v>0</v>
      </c>
      <c r="S54" s="1446">
        <v>0</v>
      </c>
      <c r="T54" s="1446">
        <v>0</v>
      </c>
      <c r="U54" s="1446">
        <v>0</v>
      </c>
      <c r="V54" s="1446">
        <v>3</v>
      </c>
      <c r="W54" s="1446">
        <v>0</v>
      </c>
      <c r="X54" s="1446">
        <v>0</v>
      </c>
      <c r="Y54" s="1446">
        <v>0</v>
      </c>
      <c r="Z54" s="1446">
        <v>0</v>
      </c>
      <c r="AA54" s="1446">
        <v>0</v>
      </c>
      <c r="AB54" s="1446">
        <v>96</v>
      </c>
      <c r="AC54" s="1446">
        <v>0</v>
      </c>
      <c r="AD54" s="1446">
        <v>0</v>
      </c>
      <c r="AE54" s="1446">
        <v>0</v>
      </c>
      <c r="AF54" s="1446">
        <v>0</v>
      </c>
      <c r="AG54" s="1446"/>
      <c r="AH54" s="1446"/>
      <c r="AI54" s="1446"/>
      <c r="AJ54" s="1446"/>
      <c r="AK54" s="1446"/>
      <c r="AL54" s="1447">
        <f t="shared" si="2"/>
        <v>37650</v>
      </c>
      <c r="AM54" s="1446">
        <v>0</v>
      </c>
      <c r="AN54" s="1446">
        <v>0</v>
      </c>
      <c r="AO54" s="1446">
        <v>12</v>
      </c>
      <c r="AP54" s="1446">
        <v>0</v>
      </c>
      <c r="AQ54" s="1446">
        <v>0</v>
      </c>
      <c r="AR54" s="1446">
        <v>2</v>
      </c>
      <c r="AS54" s="1446">
        <v>0</v>
      </c>
      <c r="AT54" s="1446">
        <v>0</v>
      </c>
      <c r="AU54" s="1446">
        <v>0</v>
      </c>
      <c r="AV54" s="1446">
        <v>0</v>
      </c>
      <c r="AW54" s="1446">
        <v>0</v>
      </c>
      <c r="AX54" s="1446">
        <v>15</v>
      </c>
      <c r="AY54" s="1446">
        <v>46</v>
      </c>
      <c r="AZ54" s="1446">
        <f t="shared" si="1"/>
        <v>37725</v>
      </c>
    </row>
    <row r="55" spans="1:52" s="1443" customFormat="1" ht="16.149999999999999" customHeight="1">
      <c r="A55" s="1444" t="s">
        <v>1095</v>
      </c>
      <c r="B55" s="1445" t="s">
        <v>1096</v>
      </c>
      <c r="C55" s="1446">
        <v>18834</v>
      </c>
      <c r="D55" s="1446">
        <v>0</v>
      </c>
      <c r="E55" s="1446">
        <v>0</v>
      </c>
      <c r="F55" s="1446">
        <v>0</v>
      </c>
      <c r="G55" s="1446">
        <v>0</v>
      </c>
      <c r="H55" s="1446">
        <v>0</v>
      </c>
      <c r="I55" s="1446">
        <v>109</v>
      </c>
      <c r="J55" s="1446">
        <v>0</v>
      </c>
      <c r="K55" s="1446">
        <v>0</v>
      </c>
      <c r="L55" s="1446">
        <v>0</v>
      </c>
      <c r="M55" s="1446">
        <v>0</v>
      </c>
      <c r="N55" s="1446">
        <v>0</v>
      </c>
      <c r="O55" s="1446">
        <v>0</v>
      </c>
      <c r="P55" s="1446">
        <v>0</v>
      </c>
      <c r="Q55" s="1446">
        <v>0</v>
      </c>
      <c r="R55" s="1446">
        <v>0</v>
      </c>
      <c r="S55" s="1446">
        <v>0</v>
      </c>
      <c r="T55" s="1446">
        <v>0</v>
      </c>
      <c r="U55" s="1446">
        <v>0</v>
      </c>
      <c r="V55" s="1446">
        <v>0</v>
      </c>
      <c r="W55" s="1446">
        <v>0</v>
      </c>
      <c r="X55" s="1446">
        <v>0</v>
      </c>
      <c r="Y55" s="1446">
        <v>0</v>
      </c>
      <c r="Z55" s="1446">
        <v>0</v>
      </c>
      <c r="AA55" s="1446">
        <v>0</v>
      </c>
      <c r="AB55" s="1446">
        <v>86</v>
      </c>
      <c r="AC55" s="1446">
        <v>0</v>
      </c>
      <c r="AD55" s="1446">
        <v>0</v>
      </c>
      <c r="AE55" s="1446">
        <v>208</v>
      </c>
      <c r="AF55" s="1446">
        <v>0</v>
      </c>
      <c r="AG55" s="1446"/>
      <c r="AH55" s="1446"/>
      <c r="AI55" s="1446"/>
      <c r="AJ55" s="1446"/>
      <c r="AK55" s="1446"/>
      <c r="AL55" s="1447">
        <f t="shared" si="2"/>
        <v>19237</v>
      </c>
      <c r="AM55" s="1446">
        <v>0</v>
      </c>
      <c r="AN55" s="1446">
        <v>0</v>
      </c>
      <c r="AO55" s="1446">
        <v>0</v>
      </c>
      <c r="AP55" s="1446">
        <v>0</v>
      </c>
      <c r="AQ55" s="1446">
        <v>0</v>
      </c>
      <c r="AR55" s="1446">
        <v>0</v>
      </c>
      <c r="AS55" s="1446">
        <v>0</v>
      </c>
      <c r="AT55" s="1446">
        <v>0</v>
      </c>
      <c r="AU55" s="1446">
        <v>0</v>
      </c>
      <c r="AV55" s="1446">
        <v>0</v>
      </c>
      <c r="AW55" s="1446">
        <v>0</v>
      </c>
      <c r="AX55" s="1446">
        <v>5</v>
      </c>
      <c r="AY55" s="1446">
        <v>6</v>
      </c>
      <c r="AZ55" s="1446">
        <f t="shared" si="1"/>
        <v>19248</v>
      </c>
    </row>
    <row r="56" spans="1:52" s="1443" customFormat="1" ht="16.149999999999999" customHeight="1">
      <c r="A56" s="1444" t="s">
        <v>1097</v>
      </c>
      <c r="B56" s="1445" t="s">
        <v>1098</v>
      </c>
      <c r="C56" s="1446">
        <v>620</v>
      </c>
      <c r="D56" s="1446">
        <v>0</v>
      </c>
      <c r="E56" s="1446">
        <v>0</v>
      </c>
      <c r="F56" s="1446">
        <v>0</v>
      </c>
      <c r="G56" s="1446">
        <v>0</v>
      </c>
      <c r="H56" s="1446">
        <v>0</v>
      </c>
      <c r="I56" s="1446">
        <v>9</v>
      </c>
      <c r="J56" s="1446">
        <v>0</v>
      </c>
      <c r="K56" s="1446">
        <v>0</v>
      </c>
      <c r="L56" s="1446">
        <v>0</v>
      </c>
      <c r="M56" s="1446">
        <v>0</v>
      </c>
      <c r="N56" s="1446">
        <v>0</v>
      </c>
      <c r="O56" s="1446">
        <v>1</v>
      </c>
      <c r="P56" s="1446">
        <v>0</v>
      </c>
      <c r="Q56" s="1446">
        <v>0</v>
      </c>
      <c r="R56" s="1446">
        <v>0</v>
      </c>
      <c r="S56" s="1446">
        <v>11</v>
      </c>
      <c r="T56" s="1446">
        <v>0</v>
      </c>
      <c r="U56" s="1446">
        <v>0</v>
      </c>
      <c r="V56" s="1446">
        <v>0</v>
      </c>
      <c r="W56" s="1446">
        <v>0</v>
      </c>
      <c r="X56" s="1446">
        <v>0</v>
      </c>
      <c r="Y56" s="1446">
        <v>0</v>
      </c>
      <c r="Z56" s="1446">
        <v>0</v>
      </c>
      <c r="AA56" s="1446">
        <v>0</v>
      </c>
      <c r="AB56" s="1446">
        <v>1</v>
      </c>
      <c r="AC56" s="1446">
        <v>0</v>
      </c>
      <c r="AD56" s="1446">
        <v>0</v>
      </c>
      <c r="AE56" s="1446">
        <v>0</v>
      </c>
      <c r="AF56" s="1446">
        <v>0</v>
      </c>
      <c r="AG56" s="1446"/>
      <c r="AH56" s="1446"/>
      <c r="AI56" s="1446"/>
      <c r="AJ56" s="1446"/>
      <c r="AK56" s="1446"/>
      <c r="AL56" s="1447">
        <f t="shared" si="2"/>
        <v>642</v>
      </c>
      <c r="AM56" s="1446">
        <v>0</v>
      </c>
      <c r="AN56" s="1446">
        <v>0</v>
      </c>
      <c r="AO56" s="1446">
        <v>0</v>
      </c>
      <c r="AP56" s="1446">
        <v>0</v>
      </c>
      <c r="AQ56" s="1446">
        <v>3</v>
      </c>
      <c r="AR56" s="1446">
        <v>0</v>
      </c>
      <c r="AS56" s="1446">
        <v>0</v>
      </c>
      <c r="AT56" s="1446">
        <v>0</v>
      </c>
      <c r="AU56" s="1446">
        <v>0</v>
      </c>
      <c r="AV56" s="1446">
        <v>0</v>
      </c>
      <c r="AW56" s="1446">
        <v>0</v>
      </c>
      <c r="AX56" s="1446">
        <v>0</v>
      </c>
      <c r="AY56" s="1446">
        <v>0</v>
      </c>
      <c r="AZ56" s="1446">
        <f t="shared" si="1"/>
        <v>645</v>
      </c>
    </row>
    <row r="57" spans="1:52" s="1443" customFormat="1" ht="16.149999999999999" customHeight="1">
      <c r="A57" s="1448" t="s">
        <v>1099</v>
      </c>
      <c r="B57" s="1449" t="s">
        <v>1100</v>
      </c>
      <c r="C57" s="1450">
        <v>17253</v>
      </c>
      <c r="D57" s="1450">
        <v>0</v>
      </c>
      <c r="E57" s="1450">
        <v>0</v>
      </c>
      <c r="F57" s="1450">
        <v>0</v>
      </c>
      <c r="G57" s="1450">
        <v>0</v>
      </c>
      <c r="H57" s="1450">
        <v>0</v>
      </c>
      <c r="I57" s="1450">
        <v>44</v>
      </c>
      <c r="J57" s="1450">
        <v>0</v>
      </c>
      <c r="K57" s="1450">
        <v>0</v>
      </c>
      <c r="L57" s="1450">
        <v>1</v>
      </c>
      <c r="M57" s="1450">
        <v>0</v>
      </c>
      <c r="N57" s="1450">
        <v>0</v>
      </c>
      <c r="O57" s="1450">
        <v>0</v>
      </c>
      <c r="P57" s="1450">
        <v>0</v>
      </c>
      <c r="Q57" s="1450">
        <v>0</v>
      </c>
      <c r="R57" s="1450">
        <v>0</v>
      </c>
      <c r="S57" s="1450">
        <v>0</v>
      </c>
      <c r="T57" s="1450">
        <v>0</v>
      </c>
      <c r="U57" s="1450">
        <v>0</v>
      </c>
      <c r="V57" s="1450">
        <v>0</v>
      </c>
      <c r="W57" s="1450">
        <v>0</v>
      </c>
      <c r="X57" s="1450">
        <v>0</v>
      </c>
      <c r="Y57" s="1450">
        <v>3</v>
      </c>
      <c r="Z57" s="1450">
        <v>0</v>
      </c>
      <c r="AA57" s="1450">
        <v>0</v>
      </c>
      <c r="AB57" s="1450">
        <v>33</v>
      </c>
      <c r="AC57" s="1450">
        <v>0</v>
      </c>
      <c r="AD57" s="1450">
        <v>0</v>
      </c>
      <c r="AE57" s="1450">
        <v>0</v>
      </c>
      <c r="AF57" s="1450">
        <v>0</v>
      </c>
      <c r="AG57" s="1450"/>
      <c r="AH57" s="1450"/>
      <c r="AI57" s="1450"/>
      <c r="AJ57" s="1450"/>
      <c r="AK57" s="1450"/>
      <c r="AL57" s="1451">
        <f t="shared" si="2"/>
        <v>17334</v>
      </c>
      <c r="AM57" s="1450">
        <v>0</v>
      </c>
      <c r="AN57" s="1450">
        <v>0</v>
      </c>
      <c r="AO57" s="1450">
        <v>0</v>
      </c>
      <c r="AP57" s="1450">
        <v>0</v>
      </c>
      <c r="AQ57" s="1450">
        <v>0</v>
      </c>
      <c r="AR57" s="1450">
        <v>0</v>
      </c>
      <c r="AS57" s="1450">
        <v>0</v>
      </c>
      <c r="AT57" s="1450">
        <v>45</v>
      </c>
      <c r="AU57" s="1450">
        <v>0</v>
      </c>
      <c r="AV57" s="1450">
        <v>0</v>
      </c>
      <c r="AW57" s="1450">
        <v>0</v>
      </c>
      <c r="AX57" s="1450">
        <v>11</v>
      </c>
      <c r="AY57" s="1450">
        <v>0</v>
      </c>
      <c r="AZ57" s="1450">
        <f t="shared" si="1"/>
        <v>17390</v>
      </c>
    </row>
    <row r="58" spans="1:52" s="1443" customFormat="1" ht="16.149999999999999" customHeight="1">
      <c r="A58" s="1439" t="s">
        <v>1101</v>
      </c>
      <c r="B58" s="1440" t="s">
        <v>1102</v>
      </c>
      <c r="C58" s="1441">
        <v>2134</v>
      </c>
      <c r="D58" s="1441">
        <v>0</v>
      </c>
      <c r="E58" s="1441">
        <v>0</v>
      </c>
      <c r="F58" s="1441">
        <v>840</v>
      </c>
      <c r="G58" s="1441">
        <v>0</v>
      </c>
      <c r="H58" s="1441">
        <v>0</v>
      </c>
      <c r="I58" s="1441">
        <v>6</v>
      </c>
      <c r="J58" s="1441">
        <v>0</v>
      </c>
      <c r="K58" s="1441">
        <v>0</v>
      </c>
      <c r="L58" s="1441">
        <v>0</v>
      </c>
      <c r="M58" s="1441">
        <v>0</v>
      </c>
      <c r="N58" s="1441">
        <v>0</v>
      </c>
      <c r="O58" s="1441">
        <v>0</v>
      </c>
      <c r="P58" s="1441">
        <v>0</v>
      </c>
      <c r="Q58" s="1441">
        <v>0</v>
      </c>
      <c r="R58" s="1441">
        <v>0</v>
      </c>
      <c r="S58" s="1441">
        <v>0</v>
      </c>
      <c r="T58" s="1441">
        <v>0</v>
      </c>
      <c r="U58" s="1441">
        <v>120</v>
      </c>
      <c r="V58" s="1441">
        <v>0</v>
      </c>
      <c r="W58" s="1441">
        <v>0</v>
      </c>
      <c r="X58" s="1441">
        <v>0</v>
      </c>
      <c r="Y58" s="1441">
        <v>0</v>
      </c>
      <c r="Z58" s="1441">
        <v>0</v>
      </c>
      <c r="AA58" s="1441">
        <v>0</v>
      </c>
      <c r="AB58" s="1441">
        <v>13</v>
      </c>
      <c r="AC58" s="1441">
        <v>0</v>
      </c>
      <c r="AD58" s="1441">
        <v>0</v>
      </c>
      <c r="AE58" s="1441">
        <v>0</v>
      </c>
      <c r="AF58" s="1441">
        <v>0</v>
      </c>
      <c r="AG58" s="1441"/>
      <c r="AH58" s="1441"/>
      <c r="AI58" s="1441"/>
      <c r="AJ58" s="1441"/>
      <c r="AK58" s="1441"/>
      <c r="AL58" s="1442">
        <f t="shared" si="2"/>
        <v>3113</v>
      </c>
      <c r="AM58" s="1441">
        <v>0</v>
      </c>
      <c r="AN58" s="1441">
        <v>0</v>
      </c>
      <c r="AO58" s="1441">
        <v>0</v>
      </c>
      <c r="AP58" s="1441">
        <v>0</v>
      </c>
      <c r="AQ58" s="1441">
        <v>0</v>
      </c>
      <c r="AR58" s="1441">
        <v>0</v>
      </c>
      <c r="AS58" s="1441">
        <v>0</v>
      </c>
      <c r="AT58" s="1441">
        <v>0</v>
      </c>
      <c r="AU58" s="1441">
        <v>0</v>
      </c>
      <c r="AV58" s="1441">
        <v>0</v>
      </c>
      <c r="AW58" s="1441">
        <v>0</v>
      </c>
      <c r="AX58" s="1441">
        <v>1</v>
      </c>
      <c r="AY58" s="1441">
        <v>0</v>
      </c>
      <c r="AZ58" s="1441">
        <f t="shared" si="1"/>
        <v>3114</v>
      </c>
    </row>
    <row r="59" spans="1:52" s="1443" customFormat="1" ht="16.149999999999999" customHeight="1">
      <c r="A59" s="1444" t="s">
        <v>1103</v>
      </c>
      <c r="B59" s="1445" t="s">
        <v>1104</v>
      </c>
      <c r="C59" s="1446">
        <v>9259</v>
      </c>
      <c r="D59" s="1446">
        <v>0</v>
      </c>
      <c r="E59" s="1446">
        <v>0</v>
      </c>
      <c r="F59" s="1446">
        <v>0</v>
      </c>
      <c r="G59" s="1446">
        <v>0</v>
      </c>
      <c r="H59" s="1446">
        <v>0</v>
      </c>
      <c r="I59" s="1446">
        <v>16</v>
      </c>
      <c r="J59" s="1446">
        <v>0</v>
      </c>
      <c r="K59" s="1446">
        <v>0</v>
      </c>
      <c r="L59" s="1446">
        <v>0</v>
      </c>
      <c r="M59" s="1446">
        <v>0</v>
      </c>
      <c r="N59" s="1446">
        <v>0</v>
      </c>
      <c r="O59" s="1446">
        <v>0</v>
      </c>
      <c r="P59" s="1446">
        <v>4</v>
      </c>
      <c r="Q59" s="1446">
        <v>0</v>
      </c>
      <c r="R59" s="1446">
        <v>0</v>
      </c>
      <c r="S59" s="1446">
        <v>0</v>
      </c>
      <c r="T59" s="1446">
        <v>0</v>
      </c>
      <c r="U59" s="1446">
        <v>0</v>
      </c>
      <c r="V59" s="1446">
        <v>0</v>
      </c>
      <c r="W59" s="1446">
        <v>30</v>
      </c>
      <c r="X59" s="1446">
        <v>0</v>
      </c>
      <c r="Y59" s="1446">
        <v>3</v>
      </c>
      <c r="Z59" s="1446">
        <v>0</v>
      </c>
      <c r="AA59" s="1446">
        <v>0</v>
      </c>
      <c r="AB59" s="1446">
        <v>37</v>
      </c>
      <c r="AC59" s="1446">
        <v>0</v>
      </c>
      <c r="AD59" s="1446">
        <v>0</v>
      </c>
      <c r="AE59" s="1446">
        <v>0</v>
      </c>
      <c r="AF59" s="1446">
        <v>0</v>
      </c>
      <c r="AG59" s="1446"/>
      <c r="AH59" s="1446"/>
      <c r="AI59" s="1446"/>
      <c r="AJ59" s="1446"/>
      <c r="AK59" s="1446"/>
      <c r="AL59" s="1447">
        <f t="shared" si="2"/>
        <v>9349</v>
      </c>
      <c r="AM59" s="1446">
        <v>0</v>
      </c>
      <c r="AN59" s="1446">
        <v>0</v>
      </c>
      <c r="AO59" s="1446">
        <v>0</v>
      </c>
      <c r="AP59" s="1446">
        <v>0</v>
      </c>
      <c r="AQ59" s="1446">
        <v>0</v>
      </c>
      <c r="AR59" s="1446">
        <v>0</v>
      </c>
      <c r="AS59" s="1446">
        <v>0</v>
      </c>
      <c r="AT59" s="1446">
        <v>0</v>
      </c>
      <c r="AU59" s="1446">
        <v>0</v>
      </c>
      <c r="AV59" s="1446">
        <v>0</v>
      </c>
      <c r="AW59" s="1446">
        <v>0</v>
      </c>
      <c r="AX59" s="1446">
        <v>2</v>
      </c>
      <c r="AY59" s="1446">
        <v>0</v>
      </c>
      <c r="AZ59" s="1446">
        <f t="shared" si="1"/>
        <v>9351</v>
      </c>
    </row>
    <row r="60" spans="1:52" s="1443" customFormat="1" ht="16.149999999999999" customHeight="1">
      <c r="A60" s="1444" t="s">
        <v>1105</v>
      </c>
      <c r="B60" s="1445" t="s">
        <v>1106</v>
      </c>
      <c r="C60" s="1446">
        <v>8536</v>
      </c>
      <c r="D60" s="1446">
        <v>0</v>
      </c>
      <c r="E60" s="1446">
        <v>0</v>
      </c>
      <c r="F60" s="1446">
        <v>0</v>
      </c>
      <c r="G60" s="1446">
        <v>0</v>
      </c>
      <c r="H60" s="1446">
        <v>0</v>
      </c>
      <c r="I60" s="1446">
        <v>36</v>
      </c>
      <c r="J60" s="1446">
        <v>0</v>
      </c>
      <c r="K60" s="1446">
        <v>0</v>
      </c>
      <c r="L60" s="1446">
        <v>0</v>
      </c>
      <c r="M60" s="1446">
        <v>0</v>
      </c>
      <c r="N60" s="1446">
        <v>0</v>
      </c>
      <c r="O60" s="1446">
        <v>0</v>
      </c>
      <c r="P60" s="1446">
        <v>0</v>
      </c>
      <c r="Q60" s="1446">
        <v>0</v>
      </c>
      <c r="R60" s="1446">
        <v>0</v>
      </c>
      <c r="S60" s="1446">
        <v>0</v>
      </c>
      <c r="T60" s="1446">
        <v>0</v>
      </c>
      <c r="U60" s="1446">
        <v>0</v>
      </c>
      <c r="V60" s="1446">
        <v>0</v>
      </c>
      <c r="W60" s="1446">
        <v>0</v>
      </c>
      <c r="X60" s="1446">
        <v>0</v>
      </c>
      <c r="Y60" s="1446">
        <v>0</v>
      </c>
      <c r="Z60" s="1446">
        <v>0</v>
      </c>
      <c r="AA60" s="1446">
        <v>0</v>
      </c>
      <c r="AB60" s="1446">
        <v>42</v>
      </c>
      <c r="AC60" s="1446">
        <v>0</v>
      </c>
      <c r="AD60" s="1446">
        <v>0</v>
      </c>
      <c r="AE60" s="1446">
        <v>0</v>
      </c>
      <c r="AF60" s="1446">
        <v>0</v>
      </c>
      <c r="AG60" s="1446"/>
      <c r="AH60" s="1446"/>
      <c r="AI60" s="1446"/>
      <c r="AJ60" s="1446"/>
      <c r="AK60" s="1446"/>
      <c r="AL60" s="1447">
        <f t="shared" si="2"/>
        <v>8614</v>
      </c>
      <c r="AM60" s="1446">
        <v>0</v>
      </c>
      <c r="AN60" s="1446">
        <v>0</v>
      </c>
      <c r="AO60" s="1446">
        <v>0</v>
      </c>
      <c r="AP60" s="1446">
        <v>0</v>
      </c>
      <c r="AQ60" s="1446">
        <v>0</v>
      </c>
      <c r="AR60" s="1446">
        <v>0</v>
      </c>
      <c r="AS60" s="1446">
        <v>0</v>
      </c>
      <c r="AT60" s="1446">
        <v>0</v>
      </c>
      <c r="AU60" s="1446">
        <v>0</v>
      </c>
      <c r="AV60" s="1446">
        <v>0</v>
      </c>
      <c r="AW60" s="1446">
        <v>0</v>
      </c>
      <c r="AX60" s="1446">
        <v>12</v>
      </c>
      <c r="AY60" s="1446">
        <v>0</v>
      </c>
      <c r="AZ60" s="1446">
        <f t="shared" si="1"/>
        <v>8626</v>
      </c>
    </row>
    <row r="61" spans="1:52" s="1443" customFormat="1" ht="16.149999999999999" customHeight="1">
      <c r="A61" s="1444" t="s">
        <v>1107</v>
      </c>
      <c r="B61" s="1445" t="s">
        <v>1108</v>
      </c>
      <c r="C61" s="1446">
        <v>5076</v>
      </c>
      <c r="D61" s="1446">
        <v>0</v>
      </c>
      <c r="E61" s="1446">
        <v>0</v>
      </c>
      <c r="F61" s="1446">
        <v>0</v>
      </c>
      <c r="G61" s="1446">
        <v>0</v>
      </c>
      <c r="H61" s="1446">
        <v>0</v>
      </c>
      <c r="I61" s="1446">
        <v>13</v>
      </c>
      <c r="J61" s="1446">
        <v>0</v>
      </c>
      <c r="K61" s="1446">
        <v>0</v>
      </c>
      <c r="L61" s="1446">
        <v>0</v>
      </c>
      <c r="M61" s="1446">
        <v>1</v>
      </c>
      <c r="N61" s="1446">
        <v>0</v>
      </c>
      <c r="O61" s="1446">
        <v>0</v>
      </c>
      <c r="P61" s="1446">
        <v>0</v>
      </c>
      <c r="Q61" s="1446">
        <v>0</v>
      </c>
      <c r="R61" s="1446">
        <v>0</v>
      </c>
      <c r="S61" s="1446">
        <v>0</v>
      </c>
      <c r="T61" s="1446">
        <v>0</v>
      </c>
      <c r="U61" s="1446">
        <v>0</v>
      </c>
      <c r="V61" s="1446">
        <v>112</v>
      </c>
      <c r="W61" s="1446">
        <v>0</v>
      </c>
      <c r="X61" s="1446">
        <v>0</v>
      </c>
      <c r="Y61" s="1446">
        <v>0</v>
      </c>
      <c r="Z61" s="1446">
        <v>0</v>
      </c>
      <c r="AA61" s="1446">
        <v>0</v>
      </c>
      <c r="AB61" s="1446">
        <v>15</v>
      </c>
      <c r="AC61" s="1446">
        <v>0</v>
      </c>
      <c r="AD61" s="1446">
        <v>0</v>
      </c>
      <c r="AE61" s="1446">
        <v>0</v>
      </c>
      <c r="AF61" s="1446">
        <v>0</v>
      </c>
      <c r="AG61" s="1446"/>
      <c r="AH61" s="1446"/>
      <c r="AI61" s="1446"/>
      <c r="AJ61" s="1446"/>
      <c r="AK61" s="1446"/>
      <c r="AL61" s="1447">
        <f t="shared" si="2"/>
        <v>5217</v>
      </c>
      <c r="AM61" s="1446">
        <v>0</v>
      </c>
      <c r="AN61" s="1446">
        <v>0</v>
      </c>
      <c r="AO61" s="1446">
        <v>0</v>
      </c>
      <c r="AP61" s="1446">
        <v>0</v>
      </c>
      <c r="AQ61" s="1446">
        <v>0</v>
      </c>
      <c r="AR61" s="1446">
        <v>0</v>
      </c>
      <c r="AS61" s="1446">
        <v>0</v>
      </c>
      <c r="AT61" s="1446">
        <v>0</v>
      </c>
      <c r="AU61" s="1446">
        <v>0</v>
      </c>
      <c r="AV61" s="1446">
        <v>0</v>
      </c>
      <c r="AW61" s="1446">
        <v>0</v>
      </c>
      <c r="AX61" s="1446">
        <v>3</v>
      </c>
      <c r="AY61" s="1446">
        <v>1</v>
      </c>
      <c r="AZ61" s="1446">
        <f t="shared" si="1"/>
        <v>5221</v>
      </c>
    </row>
    <row r="62" spans="1:52" s="1443" customFormat="1" ht="16.149999999999999" customHeight="1">
      <c r="A62" s="1448" t="s">
        <v>1109</v>
      </c>
      <c r="B62" s="1449" t="s">
        <v>1110</v>
      </c>
      <c r="C62" s="1450">
        <v>6196</v>
      </c>
      <c r="D62" s="1450">
        <v>0</v>
      </c>
      <c r="E62" s="1450">
        <v>0</v>
      </c>
      <c r="F62" s="1450">
        <v>0</v>
      </c>
      <c r="G62" s="1450">
        <v>0</v>
      </c>
      <c r="H62" s="1450">
        <v>0</v>
      </c>
      <c r="I62" s="1450">
        <v>27</v>
      </c>
      <c r="J62" s="1450">
        <v>0</v>
      </c>
      <c r="K62" s="1450">
        <v>0</v>
      </c>
      <c r="L62" s="1450">
        <v>0</v>
      </c>
      <c r="M62" s="1450">
        <v>0</v>
      </c>
      <c r="N62" s="1450">
        <v>0</v>
      </c>
      <c r="O62" s="1450">
        <v>0</v>
      </c>
      <c r="P62" s="1450">
        <v>0</v>
      </c>
      <c r="Q62" s="1450">
        <v>0</v>
      </c>
      <c r="R62" s="1450">
        <v>0</v>
      </c>
      <c r="S62" s="1450">
        <v>0</v>
      </c>
      <c r="T62" s="1450">
        <v>0</v>
      </c>
      <c r="U62" s="1450">
        <v>0</v>
      </c>
      <c r="V62" s="1450">
        <v>0</v>
      </c>
      <c r="W62" s="1450">
        <v>0</v>
      </c>
      <c r="X62" s="1450">
        <v>0</v>
      </c>
      <c r="Y62" s="1450">
        <v>0</v>
      </c>
      <c r="Z62" s="1450">
        <v>0</v>
      </c>
      <c r="AA62" s="1450">
        <v>0</v>
      </c>
      <c r="AB62" s="1450">
        <v>14</v>
      </c>
      <c r="AC62" s="1450">
        <v>0</v>
      </c>
      <c r="AD62" s="1450">
        <v>0</v>
      </c>
      <c r="AE62" s="1450">
        <v>0</v>
      </c>
      <c r="AF62" s="1450">
        <v>0</v>
      </c>
      <c r="AG62" s="1450"/>
      <c r="AH62" s="1450"/>
      <c r="AI62" s="1450"/>
      <c r="AJ62" s="1450"/>
      <c r="AK62" s="1450"/>
      <c r="AL62" s="1451">
        <f t="shared" si="2"/>
        <v>6237</v>
      </c>
      <c r="AM62" s="1450">
        <v>0</v>
      </c>
      <c r="AN62" s="1450">
        <v>0</v>
      </c>
      <c r="AO62" s="1450">
        <v>0</v>
      </c>
      <c r="AP62" s="1450">
        <v>0</v>
      </c>
      <c r="AQ62" s="1450">
        <v>0</v>
      </c>
      <c r="AR62" s="1450">
        <v>0</v>
      </c>
      <c r="AS62" s="1450">
        <v>0</v>
      </c>
      <c r="AT62" s="1450">
        <v>0</v>
      </c>
      <c r="AU62" s="1450">
        <v>0</v>
      </c>
      <c r="AV62" s="1450">
        <v>0</v>
      </c>
      <c r="AW62" s="1450">
        <v>0</v>
      </c>
      <c r="AX62" s="1450">
        <v>2</v>
      </c>
      <c r="AY62" s="1450">
        <v>0</v>
      </c>
      <c r="AZ62" s="1450">
        <f t="shared" si="1"/>
        <v>6239</v>
      </c>
    </row>
    <row r="63" spans="1:52" s="1443" customFormat="1" ht="16.149999999999999" customHeight="1">
      <c r="A63" s="1439" t="s">
        <v>1111</v>
      </c>
      <c r="B63" s="1440" t="s">
        <v>1112</v>
      </c>
      <c r="C63" s="1441">
        <v>3534</v>
      </c>
      <c r="D63" s="1441">
        <v>0</v>
      </c>
      <c r="E63" s="1441">
        <v>0</v>
      </c>
      <c r="F63" s="1441">
        <v>0</v>
      </c>
      <c r="G63" s="1441">
        <v>5</v>
      </c>
      <c r="H63" s="1441">
        <v>0</v>
      </c>
      <c r="I63" s="1441">
        <v>16</v>
      </c>
      <c r="J63" s="1441">
        <v>0</v>
      </c>
      <c r="K63" s="1441">
        <v>0</v>
      </c>
      <c r="L63" s="1441">
        <v>0</v>
      </c>
      <c r="M63" s="1441">
        <v>0</v>
      </c>
      <c r="N63" s="1441">
        <v>1</v>
      </c>
      <c r="O63" s="1441">
        <v>0</v>
      </c>
      <c r="P63" s="1441">
        <v>0</v>
      </c>
      <c r="Q63" s="1441">
        <v>2</v>
      </c>
      <c r="R63" s="1441">
        <v>33</v>
      </c>
      <c r="S63" s="1441">
        <v>0</v>
      </c>
      <c r="T63" s="1441">
        <v>0</v>
      </c>
      <c r="U63" s="1441">
        <v>0</v>
      </c>
      <c r="V63" s="1441">
        <v>0</v>
      </c>
      <c r="W63" s="1441">
        <v>0</v>
      </c>
      <c r="X63" s="1441">
        <v>9</v>
      </c>
      <c r="Y63" s="1441">
        <v>0</v>
      </c>
      <c r="Z63" s="1441">
        <v>0</v>
      </c>
      <c r="AA63" s="1441">
        <v>0</v>
      </c>
      <c r="AB63" s="1441">
        <v>9</v>
      </c>
      <c r="AC63" s="1441">
        <v>0</v>
      </c>
      <c r="AD63" s="1441">
        <v>0</v>
      </c>
      <c r="AE63" s="1441">
        <v>0</v>
      </c>
      <c r="AF63" s="1441">
        <v>0</v>
      </c>
      <c r="AG63" s="1441"/>
      <c r="AH63" s="1441"/>
      <c r="AI63" s="1441"/>
      <c r="AJ63" s="1441"/>
      <c r="AK63" s="1441"/>
      <c r="AL63" s="1442">
        <f t="shared" si="2"/>
        <v>3609</v>
      </c>
      <c r="AM63" s="1441">
        <v>0</v>
      </c>
      <c r="AN63" s="1441">
        <v>0</v>
      </c>
      <c r="AO63" s="1441">
        <v>0</v>
      </c>
      <c r="AP63" s="1441">
        <v>0</v>
      </c>
      <c r="AQ63" s="1441">
        <v>0</v>
      </c>
      <c r="AR63" s="1441">
        <v>0</v>
      </c>
      <c r="AS63" s="1441">
        <v>0</v>
      </c>
      <c r="AT63" s="1441">
        <v>0</v>
      </c>
      <c r="AU63" s="1441">
        <v>0</v>
      </c>
      <c r="AV63" s="1441">
        <v>0</v>
      </c>
      <c r="AW63" s="1441">
        <v>0</v>
      </c>
      <c r="AX63" s="1441">
        <v>1</v>
      </c>
      <c r="AY63" s="1441">
        <v>0</v>
      </c>
      <c r="AZ63" s="1441">
        <f t="shared" si="1"/>
        <v>3610</v>
      </c>
    </row>
    <row r="64" spans="1:52" s="1443" customFormat="1" ht="16.149999999999999" customHeight="1">
      <c r="A64" s="1444" t="s">
        <v>1113</v>
      </c>
      <c r="B64" s="1445" t="s">
        <v>1114</v>
      </c>
      <c r="C64" s="1446">
        <v>2069</v>
      </c>
      <c r="D64" s="1446">
        <v>0</v>
      </c>
      <c r="E64" s="1446">
        <v>0</v>
      </c>
      <c r="F64" s="1446">
        <v>0</v>
      </c>
      <c r="G64" s="1446">
        <v>0</v>
      </c>
      <c r="H64" s="1446">
        <v>0</v>
      </c>
      <c r="I64" s="1446">
        <v>4</v>
      </c>
      <c r="J64" s="1446">
        <v>0</v>
      </c>
      <c r="K64" s="1446">
        <v>0</v>
      </c>
      <c r="L64" s="1446">
        <v>0</v>
      </c>
      <c r="M64" s="1446">
        <v>0</v>
      </c>
      <c r="N64" s="1446">
        <v>0</v>
      </c>
      <c r="O64" s="1446">
        <v>0</v>
      </c>
      <c r="P64" s="1446">
        <v>0</v>
      </c>
      <c r="Q64" s="1446">
        <v>0</v>
      </c>
      <c r="R64" s="1446">
        <v>0</v>
      </c>
      <c r="S64" s="1446">
        <v>0</v>
      </c>
      <c r="T64" s="1446">
        <v>0</v>
      </c>
      <c r="U64" s="1446">
        <v>0</v>
      </c>
      <c r="V64" s="1446">
        <v>0</v>
      </c>
      <c r="W64" s="1446">
        <v>0</v>
      </c>
      <c r="X64" s="1446">
        <v>0</v>
      </c>
      <c r="Y64" s="1446">
        <v>0</v>
      </c>
      <c r="Z64" s="1446">
        <v>0</v>
      </c>
      <c r="AA64" s="1446">
        <v>0</v>
      </c>
      <c r="AB64" s="1446">
        <v>5</v>
      </c>
      <c r="AC64" s="1446">
        <v>0</v>
      </c>
      <c r="AD64" s="1446">
        <v>0</v>
      </c>
      <c r="AE64" s="1446">
        <v>0</v>
      </c>
      <c r="AF64" s="1446">
        <v>0</v>
      </c>
      <c r="AG64" s="1446"/>
      <c r="AH64" s="1446"/>
      <c r="AI64" s="1446"/>
      <c r="AJ64" s="1446"/>
      <c r="AK64" s="1446"/>
      <c r="AL64" s="1447">
        <f t="shared" si="2"/>
        <v>2078</v>
      </c>
      <c r="AM64" s="1446">
        <v>0</v>
      </c>
      <c r="AN64" s="1446">
        <v>0</v>
      </c>
      <c r="AO64" s="1446">
        <v>0</v>
      </c>
      <c r="AP64" s="1446">
        <v>0</v>
      </c>
      <c r="AQ64" s="1446">
        <v>43</v>
      </c>
      <c r="AR64" s="1446">
        <v>0</v>
      </c>
      <c r="AS64" s="1446">
        <v>0</v>
      </c>
      <c r="AT64" s="1446">
        <v>0</v>
      </c>
      <c r="AU64" s="1446">
        <v>0</v>
      </c>
      <c r="AV64" s="1446">
        <v>0</v>
      </c>
      <c r="AW64" s="1446">
        <v>0</v>
      </c>
      <c r="AX64" s="1446">
        <v>1</v>
      </c>
      <c r="AY64" s="1446">
        <v>0</v>
      </c>
      <c r="AZ64" s="1446">
        <f t="shared" si="1"/>
        <v>2122</v>
      </c>
    </row>
    <row r="65" spans="1:52" s="1443" customFormat="1" ht="16.149999999999999" customHeight="1">
      <c r="A65" s="1444" t="s">
        <v>1115</v>
      </c>
      <c r="B65" s="1445" t="s">
        <v>1116</v>
      </c>
      <c r="C65" s="1446">
        <v>1934</v>
      </c>
      <c r="D65" s="1446">
        <v>0</v>
      </c>
      <c r="E65" s="1446">
        <v>0</v>
      </c>
      <c r="F65" s="1446">
        <v>0</v>
      </c>
      <c r="G65" s="1446">
        <v>0</v>
      </c>
      <c r="H65" s="1446">
        <v>0</v>
      </c>
      <c r="I65" s="1446">
        <v>6</v>
      </c>
      <c r="J65" s="1446">
        <v>0</v>
      </c>
      <c r="K65" s="1446">
        <v>0</v>
      </c>
      <c r="L65" s="1446">
        <v>0</v>
      </c>
      <c r="M65" s="1446">
        <v>0</v>
      </c>
      <c r="N65" s="1446">
        <v>0</v>
      </c>
      <c r="O65" s="1446">
        <v>0</v>
      </c>
      <c r="P65" s="1446">
        <v>0</v>
      </c>
      <c r="Q65" s="1446">
        <v>0</v>
      </c>
      <c r="R65" s="1446">
        <v>0</v>
      </c>
      <c r="S65" s="1446">
        <v>0</v>
      </c>
      <c r="T65" s="1446">
        <v>0</v>
      </c>
      <c r="U65" s="1446">
        <v>0</v>
      </c>
      <c r="V65" s="1446">
        <v>0</v>
      </c>
      <c r="W65" s="1446">
        <v>0</v>
      </c>
      <c r="X65" s="1446">
        <v>0</v>
      </c>
      <c r="Y65" s="1446">
        <v>0</v>
      </c>
      <c r="Z65" s="1446">
        <v>0</v>
      </c>
      <c r="AA65" s="1446">
        <v>0</v>
      </c>
      <c r="AB65" s="1446">
        <v>2</v>
      </c>
      <c r="AC65" s="1446">
        <v>0</v>
      </c>
      <c r="AD65" s="1446">
        <v>0</v>
      </c>
      <c r="AE65" s="1446">
        <v>0</v>
      </c>
      <c r="AF65" s="1446">
        <v>0</v>
      </c>
      <c r="AG65" s="1446"/>
      <c r="AH65" s="1446"/>
      <c r="AI65" s="1446"/>
      <c r="AJ65" s="1446"/>
      <c r="AK65" s="1446"/>
      <c r="AL65" s="1447">
        <f t="shared" si="2"/>
        <v>1942</v>
      </c>
      <c r="AM65" s="1446">
        <v>0</v>
      </c>
      <c r="AN65" s="1446">
        <v>0</v>
      </c>
      <c r="AO65" s="1446">
        <v>0</v>
      </c>
      <c r="AP65" s="1446">
        <v>0</v>
      </c>
      <c r="AQ65" s="1446">
        <v>0</v>
      </c>
      <c r="AR65" s="1446">
        <v>0</v>
      </c>
      <c r="AS65" s="1446">
        <v>0</v>
      </c>
      <c r="AT65" s="1446">
        <v>0</v>
      </c>
      <c r="AU65" s="1446">
        <v>0</v>
      </c>
      <c r="AV65" s="1446">
        <v>0</v>
      </c>
      <c r="AW65" s="1446">
        <v>0</v>
      </c>
      <c r="AX65" s="1446">
        <v>4</v>
      </c>
      <c r="AY65" s="1446">
        <v>0</v>
      </c>
      <c r="AZ65" s="1446">
        <f t="shared" si="1"/>
        <v>1946</v>
      </c>
    </row>
    <row r="66" spans="1:52" s="1443" customFormat="1" ht="16.149999999999999" customHeight="1">
      <c r="A66" s="1444" t="s">
        <v>1117</v>
      </c>
      <c r="B66" s="1445" t="s">
        <v>1118</v>
      </c>
      <c r="C66" s="1446">
        <v>2307</v>
      </c>
      <c r="D66" s="1446">
        <v>0</v>
      </c>
      <c r="E66" s="1446">
        <v>0</v>
      </c>
      <c r="F66" s="1446">
        <v>0</v>
      </c>
      <c r="G66" s="1446">
        <v>0</v>
      </c>
      <c r="H66" s="1446">
        <v>0</v>
      </c>
      <c r="I66" s="1446">
        <v>3</v>
      </c>
      <c r="J66" s="1446">
        <v>0</v>
      </c>
      <c r="K66" s="1446">
        <v>0</v>
      </c>
      <c r="L66" s="1446">
        <v>0</v>
      </c>
      <c r="M66" s="1446">
        <v>0</v>
      </c>
      <c r="N66" s="1446">
        <v>0</v>
      </c>
      <c r="O66" s="1446">
        <v>0</v>
      </c>
      <c r="P66" s="1446">
        <v>0</v>
      </c>
      <c r="Q66" s="1446">
        <v>0</v>
      </c>
      <c r="R66" s="1446">
        <v>0</v>
      </c>
      <c r="S66" s="1446">
        <v>0</v>
      </c>
      <c r="T66" s="1446">
        <v>0</v>
      </c>
      <c r="U66" s="1446">
        <v>0</v>
      </c>
      <c r="V66" s="1446">
        <v>0</v>
      </c>
      <c r="W66" s="1446">
        <v>0</v>
      </c>
      <c r="X66" s="1446">
        <v>0</v>
      </c>
      <c r="Y66" s="1446">
        <v>0</v>
      </c>
      <c r="Z66" s="1446">
        <v>0</v>
      </c>
      <c r="AA66" s="1446">
        <v>0</v>
      </c>
      <c r="AB66" s="1446">
        <v>11</v>
      </c>
      <c r="AC66" s="1446">
        <v>0</v>
      </c>
      <c r="AD66" s="1446">
        <v>0</v>
      </c>
      <c r="AE66" s="1446">
        <v>0</v>
      </c>
      <c r="AF66" s="1446">
        <v>0</v>
      </c>
      <c r="AG66" s="1446"/>
      <c r="AH66" s="1446"/>
      <c r="AI66" s="1446"/>
      <c r="AJ66" s="1446"/>
      <c r="AK66" s="1446"/>
      <c r="AL66" s="1447">
        <f t="shared" si="2"/>
        <v>2321</v>
      </c>
      <c r="AM66" s="1446">
        <v>0</v>
      </c>
      <c r="AN66" s="1446">
        <v>0</v>
      </c>
      <c r="AO66" s="1446">
        <v>0</v>
      </c>
      <c r="AP66" s="1446">
        <v>0</v>
      </c>
      <c r="AQ66" s="1446">
        <v>0</v>
      </c>
      <c r="AR66" s="1446">
        <v>0</v>
      </c>
      <c r="AS66" s="1446">
        <v>0</v>
      </c>
      <c r="AT66" s="1446">
        <v>0</v>
      </c>
      <c r="AU66" s="1446">
        <v>0</v>
      </c>
      <c r="AV66" s="1446">
        <v>0</v>
      </c>
      <c r="AW66" s="1446">
        <v>0</v>
      </c>
      <c r="AX66" s="1446">
        <v>1</v>
      </c>
      <c r="AY66" s="1446">
        <v>0</v>
      </c>
      <c r="AZ66" s="1446">
        <f t="shared" si="1"/>
        <v>2322</v>
      </c>
    </row>
    <row r="67" spans="1:52" s="1443" customFormat="1" ht="16.149999999999999" customHeight="1">
      <c r="A67" s="1448" t="s">
        <v>1119</v>
      </c>
      <c r="B67" s="1449" t="s">
        <v>1120</v>
      </c>
      <c r="C67" s="1450">
        <v>8098</v>
      </c>
      <c r="D67" s="1450">
        <v>0</v>
      </c>
      <c r="E67" s="1450">
        <v>0</v>
      </c>
      <c r="F67" s="1450">
        <v>3</v>
      </c>
      <c r="G67" s="1450">
        <v>0</v>
      </c>
      <c r="H67" s="1450">
        <v>0</v>
      </c>
      <c r="I67" s="1450">
        <v>3</v>
      </c>
      <c r="J67" s="1450">
        <v>0</v>
      </c>
      <c r="K67" s="1450">
        <v>0</v>
      </c>
      <c r="L67" s="1450">
        <v>0</v>
      </c>
      <c r="M67" s="1450">
        <v>0</v>
      </c>
      <c r="N67" s="1450">
        <v>0</v>
      </c>
      <c r="O67" s="1450">
        <v>0</v>
      </c>
      <c r="P67" s="1450">
        <v>0</v>
      </c>
      <c r="Q67" s="1450">
        <v>0</v>
      </c>
      <c r="R67" s="1450">
        <v>0</v>
      </c>
      <c r="S67" s="1450">
        <v>0</v>
      </c>
      <c r="T67" s="1450">
        <v>0</v>
      </c>
      <c r="U67" s="1450">
        <v>0</v>
      </c>
      <c r="V67" s="1450">
        <v>0</v>
      </c>
      <c r="W67" s="1450">
        <v>0</v>
      </c>
      <c r="X67" s="1450">
        <v>0</v>
      </c>
      <c r="Y67" s="1450">
        <v>0</v>
      </c>
      <c r="Z67" s="1450">
        <v>0</v>
      </c>
      <c r="AA67" s="1450">
        <v>136</v>
      </c>
      <c r="AB67" s="1450">
        <v>9</v>
      </c>
      <c r="AC67" s="1450">
        <v>0</v>
      </c>
      <c r="AD67" s="1450">
        <v>0</v>
      </c>
      <c r="AE67" s="1450">
        <v>0</v>
      </c>
      <c r="AF67" s="1450">
        <v>0</v>
      </c>
      <c r="AG67" s="1450"/>
      <c r="AH67" s="1450"/>
      <c r="AI67" s="1450"/>
      <c r="AJ67" s="1450"/>
      <c r="AK67" s="1450"/>
      <c r="AL67" s="1451">
        <f t="shared" si="2"/>
        <v>8249</v>
      </c>
      <c r="AM67" s="1450">
        <v>155</v>
      </c>
      <c r="AN67" s="1450">
        <v>0</v>
      </c>
      <c r="AO67" s="1450">
        <v>0</v>
      </c>
      <c r="AP67" s="1450">
        <v>0</v>
      </c>
      <c r="AQ67" s="1450">
        <v>1</v>
      </c>
      <c r="AR67" s="1450">
        <v>0</v>
      </c>
      <c r="AS67" s="1450">
        <v>0</v>
      </c>
      <c r="AT67" s="1450">
        <v>0</v>
      </c>
      <c r="AU67" s="1450">
        <v>0</v>
      </c>
      <c r="AV67" s="1450">
        <v>0</v>
      </c>
      <c r="AW67" s="1450">
        <v>0</v>
      </c>
      <c r="AX67" s="1450">
        <v>2</v>
      </c>
      <c r="AY67" s="1450">
        <v>0</v>
      </c>
      <c r="AZ67" s="1450">
        <f t="shared" ref="AZ67:AZ70" si="3">SUM(AL67:AY67)</f>
        <v>8407</v>
      </c>
    </row>
    <row r="68" spans="1:52" s="1443" customFormat="1" ht="16.149999999999999" customHeight="1">
      <c r="A68" s="1439" t="s">
        <v>1121</v>
      </c>
      <c r="B68" s="1440" t="s">
        <v>1122</v>
      </c>
      <c r="C68" s="1441">
        <v>1540</v>
      </c>
      <c r="D68" s="1441">
        <v>0</v>
      </c>
      <c r="E68" s="1441">
        <v>0</v>
      </c>
      <c r="F68" s="1441">
        <v>0</v>
      </c>
      <c r="G68" s="1441">
        <v>0</v>
      </c>
      <c r="H68" s="1441">
        <v>0</v>
      </c>
      <c r="I68" s="1441">
        <v>2</v>
      </c>
      <c r="J68" s="1441">
        <v>0</v>
      </c>
      <c r="K68" s="1441">
        <v>0</v>
      </c>
      <c r="L68" s="1441">
        <v>0</v>
      </c>
      <c r="M68" s="1441">
        <v>0</v>
      </c>
      <c r="N68" s="1441">
        <v>0</v>
      </c>
      <c r="O68" s="1441">
        <v>0</v>
      </c>
      <c r="P68" s="1441">
        <v>0</v>
      </c>
      <c r="Q68" s="1441">
        <v>0</v>
      </c>
      <c r="R68" s="1441">
        <v>0</v>
      </c>
      <c r="S68" s="1441">
        <v>0</v>
      </c>
      <c r="T68" s="1441">
        <v>0</v>
      </c>
      <c r="U68" s="1441">
        <v>0</v>
      </c>
      <c r="V68" s="1441">
        <v>424</v>
      </c>
      <c r="W68" s="1441">
        <v>0</v>
      </c>
      <c r="X68" s="1441">
        <v>0</v>
      </c>
      <c r="Y68" s="1441">
        <v>0</v>
      </c>
      <c r="Z68" s="1441">
        <v>0</v>
      </c>
      <c r="AA68" s="1441">
        <v>0</v>
      </c>
      <c r="AB68" s="1441">
        <v>2</v>
      </c>
      <c r="AC68" s="1441">
        <v>0</v>
      </c>
      <c r="AD68" s="1441">
        <v>0</v>
      </c>
      <c r="AE68" s="1441">
        <v>0</v>
      </c>
      <c r="AF68" s="1441">
        <v>0</v>
      </c>
      <c r="AG68" s="1441"/>
      <c r="AH68" s="1441"/>
      <c r="AI68" s="1441"/>
      <c r="AJ68" s="1441"/>
      <c r="AK68" s="1441"/>
      <c r="AL68" s="1442">
        <f t="shared" si="2"/>
        <v>1968</v>
      </c>
      <c r="AM68" s="1441">
        <v>0</v>
      </c>
      <c r="AN68" s="1441">
        <v>0</v>
      </c>
      <c r="AO68" s="1441">
        <v>0</v>
      </c>
      <c r="AP68" s="1441">
        <v>0</v>
      </c>
      <c r="AQ68" s="1441">
        <v>0</v>
      </c>
      <c r="AR68" s="1441">
        <v>0</v>
      </c>
      <c r="AS68" s="1441">
        <v>0</v>
      </c>
      <c r="AT68" s="1441">
        <v>0</v>
      </c>
      <c r="AU68" s="1441">
        <v>0</v>
      </c>
      <c r="AV68" s="1441">
        <v>0</v>
      </c>
      <c r="AW68" s="1441">
        <v>0</v>
      </c>
      <c r="AX68" s="1441">
        <v>0</v>
      </c>
      <c r="AY68" s="1441">
        <v>0</v>
      </c>
      <c r="AZ68" s="1441">
        <f t="shared" si="3"/>
        <v>1968</v>
      </c>
    </row>
    <row r="69" spans="1:52" s="1443" customFormat="1" ht="16.149999999999999" customHeight="1">
      <c r="A69" s="1444" t="s">
        <v>1123</v>
      </c>
      <c r="B69" s="1445" t="s">
        <v>1124</v>
      </c>
      <c r="C69" s="1446">
        <v>5170</v>
      </c>
      <c r="D69" s="1446">
        <v>0</v>
      </c>
      <c r="E69" s="1446">
        <v>0</v>
      </c>
      <c r="F69" s="1446">
        <v>0</v>
      </c>
      <c r="G69" s="1446">
        <v>3</v>
      </c>
      <c r="H69" s="1446">
        <v>0</v>
      </c>
      <c r="I69" s="1446">
        <v>11</v>
      </c>
      <c r="J69" s="1446">
        <v>0</v>
      </c>
      <c r="K69" s="1446">
        <v>0</v>
      </c>
      <c r="L69" s="1446">
        <v>0</v>
      </c>
      <c r="M69" s="1446">
        <v>0</v>
      </c>
      <c r="N69" s="1446">
        <v>18</v>
      </c>
      <c r="O69" s="1446">
        <v>0</v>
      </c>
      <c r="P69" s="1446">
        <v>0</v>
      </c>
      <c r="Q69" s="1446">
        <v>0</v>
      </c>
      <c r="R69" s="1446">
        <v>0</v>
      </c>
      <c r="S69" s="1446">
        <v>0</v>
      </c>
      <c r="T69" s="1446">
        <v>0</v>
      </c>
      <c r="U69" s="1446">
        <v>0</v>
      </c>
      <c r="V69" s="1446">
        <v>0</v>
      </c>
      <c r="W69" s="1446">
        <v>0</v>
      </c>
      <c r="X69" s="1446">
        <v>5</v>
      </c>
      <c r="Y69" s="1446">
        <v>0</v>
      </c>
      <c r="Z69" s="1446">
        <v>10</v>
      </c>
      <c r="AA69" s="1446">
        <v>0</v>
      </c>
      <c r="AB69" s="1446">
        <v>5</v>
      </c>
      <c r="AC69" s="1446">
        <v>0</v>
      </c>
      <c r="AD69" s="1446">
        <v>0</v>
      </c>
      <c r="AE69" s="1446">
        <v>0</v>
      </c>
      <c r="AF69" s="1446">
        <v>0</v>
      </c>
      <c r="AG69" s="1446"/>
      <c r="AH69" s="1446"/>
      <c r="AI69" s="1446"/>
      <c r="AJ69" s="1446"/>
      <c r="AK69" s="1446"/>
      <c r="AL69" s="1447">
        <f t="shared" si="2"/>
        <v>5222</v>
      </c>
      <c r="AM69" s="1446">
        <v>0</v>
      </c>
      <c r="AN69" s="1446">
        <v>0</v>
      </c>
      <c r="AO69" s="1446">
        <v>0</v>
      </c>
      <c r="AP69" s="1446">
        <v>0</v>
      </c>
      <c r="AQ69" s="1446">
        <v>0</v>
      </c>
      <c r="AR69" s="1446">
        <v>0</v>
      </c>
      <c r="AS69" s="1446">
        <v>0</v>
      </c>
      <c r="AT69" s="1446">
        <v>0</v>
      </c>
      <c r="AU69" s="1446">
        <v>0</v>
      </c>
      <c r="AV69" s="1446">
        <v>0</v>
      </c>
      <c r="AW69" s="1446">
        <v>0</v>
      </c>
      <c r="AX69" s="1446">
        <v>2</v>
      </c>
      <c r="AY69" s="1446">
        <v>0</v>
      </c>
      <c r="AZ69" s="1446">
        <f t="shared" si="3"/>
        <v>5224</v>
      </c>
    </row>
    <row r="70" spans="1:52" s="1443" customFormat="1" ht="16.149999999999999" customHeight="1">
      <c r="A70" s="1444" t="s">
        <v>1125</v>
      </c>
      <c r="B70" s="1445" t="s">
        <v>1126</v>
      </c>
      <c r="C70" s="1446">
        <v>1382</v>
      </c>
      <c r="D70" s="1446">
        <v>0</v>
      </c>
      <c r="E70" s="1446">
        <v>0</v>
      </c>
      <c r="F70" s="1446">
        <v>0</v>
      </c>
      <c r="G70" s="1446">
        <v>9</v>
      </c>
      <c r="H70" s="1446">
        <v>0</v>
      </c>
      <c r="I70" s="1446">
        <v>9</v>
      </c>
      <c r="J70" s="1446">
        <v>0</v>
      </c>
      <c r="K70" s="1446">
        <v>0</v>
      </c>
      <c r="L70" s="1446">
        <v>0</v>
      </c>
      <c r="M70" s="1446">
        <v>0</v>
      </c>
      <c r="N70" s="1446">
        <v>252</v>
      </c>
      <c r="O70" s="1446">
        <v>0</v>
      </c>
      <c r="P70" s="1446">
        <v>0</v>
      </c>
      <c r="Q70" s="1446">
        <v>16</v>
      </c>
      <c r="R70" s="1446">
        <v>0</v>
      </c>
      <c r="S70" s="1446">
        <v>0</v>
      </c>
      <c r="T70" s="1446">
        <v>0</v>
      </c>
      <c r="U70" s="1446">
        <v>0</v>
      </c>
      <c r="V70" s="1446">
        <v>0</v>
      </c>
      <c r="W70" s="1446">
        <v>0</v>
      </c>
      <c r="X70" s="1446">
        <v>6</v>
      </c>
      <c r="Y70" s="1446">
        <v>0</v>
      </c>
      <c r="Z70" s="1446">
        <v>141</v>
      </c>
      <c r="AA70" s="1446">
        <v>0</v>
      </c>
      <c r="AB70" s="1446">
        <v>6</v>
      </c>
      <c r="AC70" s="1446">
        <v>0</v>
      </c>
      <c r="AD70" s="1446">
        <v>0</v>
      </c>
      <c r="AE70" s="1446">
        <v>0</v>
      </c>
      <c r="AF70" s="1446">
        <v>0</v>
      </c>
      <c r="AG70" s="1446"/>
      <c r="AH70" s="1446"/>
      <c r="AI70" s="1446"/>
      <c r="AJ70" s="1446"/>
      <c r="AK70" s="1446"/>
      <c r="AL70" s="1447">
        <f t="shared" si="2"/>
        <v>1821</v>
      </c>
      <c r="AM70" s="1446">
        <v>0</v>
      </c>
      <c r="AN70" s="1446">
        <v>0</v>
      </c>
      <c r="AO70" s="1446">
        <v>0</v>
      </c>
      <c r="AP70" s="1446">
        <v>0</v>
      </c>
      <c r="AQ70" s="1446">
        <v>0</v>
      </c>
      <c r="AR70" s="1446">
        <v>0</v>
      </c>
      <c r="AS70" s="1446">
        <v>0</v>
      </c>
      <c r="AT70" s="1446">
        <v>0</v>
      </c>
      <c r="AU70" s="1446">
        <v>0</v>
      </c>
      <c r="AV70" s="1446">
        <v>0</v>
      </c>
      <c r="AW70" s="1446">
        <v>0</v>
      </c>
      <c r="AX70" s="1446">
        <v>0</v>
      </c>
      <c r="AY70" s="1446">
        <v>0</v>
      </c>
      <c r="AZ70" s="1446">
        <f t="shared" si="3"/>
        <v>1821</v>
      </c>
    </row>
    <row r="71" spans="1:52" s="1443" customFormat="1" ht="16.149999999999999" customHeight="1">
      <c r="A71" s="1444" t="s">
        <v>1127</v>
      </c>
      <c r="B71" s="1445" t="s">
        <v>1128</v>
      </c>
      <c r="C71" s="1446">
        <v>4568</v>
      </c>
      <c r="D71" s="1446">
        <v>0</v>
      </c>
      <c r="E71" s="1446">
        <v>0</v>
      </c>
      <c r="F71" s="1446">
        <v>0</v>
      </c>
      <c r="G71" s="1446">
        <v>6</v>
      </c>
      <c r="H71" s="1446">
        <v>0</v>
      </c>
      <c r="I71" s="1446">
        <v>9</v>
      </c>
      <c r="J71" s="1446">
        <v>0</v>
      </c>
      <c r="K71" s="1446">
        <v>0</v>
      </c>
      <c r="L71" s="1446">
        <v>0</v>
      </c>
      <c r="M71" s="1446">
        <v>0</v>
      </c>
      <c r="N71" s="1446">
        <v>5</v>
      </c>
      <c r="O71" s="1446">
        <v>0</v>
      </c>
      <c r="P71" s="1446">
        <v>0</v>
      </c>
      <c r="Q71" s="1446">
        <v>2</v>
      </c>
      <c r="R71" s="1446">
        <v>0</v>
      </c>
      <c r="S71" s="1446">
        <v>0</v>
      </c>
      <c r="T71" s="1446">
        <v>0</v>
      </c>
      <c r="U71" s="1446">
        <v>0</v>
      </c>
      <c r="V71" s="1446">
        <v>0</v>
      </c>
      <c r="W71" s="1446">
        <v>0</v>
      </c>
      <c r="X71" s="1446">
        <v>9</v>
      </c>
      <c r="Y71" s="1446">
        <v>0</v>
      </c>
      <c r="Z71" s="1446">
        <v>5</v>
      </c>
      <c r="AA71" s="1446">
        <v>0</v>
      </c>
      <c r="AB71" s="1446">
        <v>13</v>
      </c>
      <c r="AC71" s="1446">
        <v>0</v>
      </c>
      <c r="AD71" s="1446">
        <v>0</v>
      </c>
      <c r="AE71" s="1446">
        <v>0</v>
      </c>
      <c r="AF71" s="1446">
        <v>0</v>
      </c>
      <c r="AG71" s="1446"/>
      <c r="AH71" s="1446"/>
      <c r="AI71" s="1446"/>
      <c r="AJ71" s="1446"/>
      <c r="AK71" s="1446"/>
      <c r="AL71" s="1447">
        <f t="shared" si="2"/>
        <v>4617</v>
      </c>
      <c r="AM71" s="1446">
        <v>0</v>
      </c>
      <c r="AN71" s="1446">
        <v>0</v>
      </c>
      <c r="AO71" s="1446">
        <v>0</v>
      </c>
      <c r="AP71" s="1446">
        <v>0</v>
      </c>
      <c r="AQ71" s="1446">
        <v>0</v>
      </c>
      <c r="AR71" s="1446">
        <v>0</v>
      </c>
      <c r="AS71" s="1446">
        <v>0</v>
      </c>
      <c r="AT71" s="1446">
        <v>0</v>
      </c>
      <c r="AU71" s="1446">
        <v>0</v>
      </c>
      <c r="AV71" s="1446">
        <v>0</v>
      </c>
      <c r="AW71" s="1446">
        <v>0</v>
      </c>
      <c r="AX71" s="1446">
        <v>2</v>
      </c>
      <c r="AY71" s="1446">
        <v>0</v>
      </c>
      <c r="AZ71" s="1446">
        <f>SUM(AL71:AY71)</f>
        <v>4619</v>
      </c>
    </row>
    <row r="72" spans="1:52" s="1457" customFormat="1" ht="16.149999999999999" customHeight="1" thickBot="1">
      <c r="A72" s="1453"/>
      <c r="B72" s="1454" t="s">
        <v>208</v>
      </c>
      <c r="C72" s="1455">
        <f t="shared" ref="C72:AZ72" si="4">SUM(C3:C71)</f>
        <v>637139</v>
      </c>
      <c r="D72" s="1455">
        <f t="shared" si="4"/>
        <v>31460</v>
      </c>
      <c r="E72" s="1455">
        <f t="shared" si="4"/>
        <v>743</v>
      </c>
      <c r="F72" s="1455">
        <f t="shared" si="4"/>
        <v>895</v>
      </c>
      <c r="G72" s="1455">
        <f t="shared" si="4"/>
        <v>445</v>
      </c>
      <c r="H72" s="1455">
        <f t="shared" si="4"/>
        <v>558</v>
      </c>
      <c r="I72" s="1455">
        <f t="shared" si="4"/>
        <v>2097</v>
      </c>
      <c r="J72" s="1455">
        <f t="shared" si="4"/>
        <v>869</v>
      </c>
      <c r="K72" s="1455">
        <f t="shared" si="4"/>
        <v>574</v>
      </c>
      <c r="L72" s="1455">
        <f t="shared" si="4"/>
        <v>642</v>
      </c>
      <c r="M72" s="1455">
        <f t="shared" si="4"/>
        <v>202</v>
      </c>
      <c r="N72" s="1455">
        <f t="shared" si="4"/>
        <v>485</v>
      </c>
      <c r="O72" s="1455">
        <f t="shared" si="4"/>
        <v>358</v>
      </c>
      <c r="P72" s="1455">
        <f t="shared" si="4"/>
        <v>533</v>
      </c>
      <c r="Q72" s="1455">
        <f t="shared" si="4"/>
        <v>626</v>
      </c>
      <c r="R72" s="1455">
        <f t="shared" si="4"/>
        <v>275</v>
      </c>
      <c r="S72" s="1455">
        <f t="shared" si="4"/>
        <v>462</v>
      </c>
      <c r="T72" s="1455">
        <f t="shared" si="4"/>
        <v>263</v>
      </c>
      <c r="U72" s="1455">
        <f t="shared" si="4"/>
        <v>156</v>
      </c>
      <c r="V72" s="1455">
        <f t="shared" si="4"/>
        <v>539</v>
      </c>
      <c r="W72" s="1455">
        <f t="shared" si="4"/>
        <v>784</v>
      </c>
      <c r="X72" s="1455">
        <f t="shared" si="4"/>
        <v>234</v>
      </c>
      <c r="Y72" s="1455">
        <f t="shared" si="4"/>
        <v>678</v>
      </c>
      <c r="Z72" s="1455">
        <f t="shared" si="4"/>
        <v>287</v>
      </c>
      <c r="AA72" s="1455">
        <f t="shared" si="4"/>
        <v>192</v>
      </c>
      <c r="AB72" s="1455">
        <f>SUM(AB3:AB71)</f>
        <v>1920</v>
      </c>
      <c r="AC72" s="1455">
        <f>SUM(AC3:AC71)</f>
        <v>725</v>
      </c>
      <c r="AD72" s="1455">
        <f>SUM(AD3:AD71)</f>
        <v>286</v>
      </c>
      <c r="AE72" s="1455">
        <f t="shared" ref="AE72:AF72" si="5">SUM(AE3:AE71)</f>
        <v>210</v>
      </c>
      <c r="AF72" s="1455">
        <f t="shared" si="5"/>
        <v>161</v>
      </c>
      <c r="AG72" s="1455"/>
      <c r="AH72" s="1455"/>
      <c r="AI72" s="1455"/>
      <c r="AJ72" s="1455"/>
      <c r="AK72" s="1455"/>
      <c r="AL72" s="1456">
        <f t="shared" si="4"/>
        <v>684798</v>
      </c>
      <c r="AM72" s="1455">
        <f t="shared" si="4"/>
        <v>289</v>
      </c>
      <c r="AN72" s="1455">
        <f t="shared" si="4"/>
        <v>356</v>
      </c>
      <c r="AO72" s="1455">
        <f t="shared" si="4"/>
        <v>961</v>
      </c>
      <c r="AP72" s="1455">
        <f t="shared" si="4"/>
        <v>724</v>
      </c>
      <c r="AQ72" s="1455">
        <f t="shared" si="4"/>
        <v>841</v>
      </c>
      <c r="AR72" s="1455">
        <f t="shared" si="4"/>
        <v>940</v>
      </c>
      <c r="AS72" s="1455">
        <f t="shared" si="4"/>
        <v>342</v>
      </c>
      <c r="AT72" s="1455">
        <f t="shared" si="4"/>
        <v>118</v>
      </c>
      <c r="AU72" s="1455">
        <f>SUM(AU3:AU71)</f>
        <v>1419</v>
      </c>
      <c r="AV72" s="1455">
        <f>SUM(AV3:AV71)</f>
        <v>442</v>
      </c>
      <c r="AW72" s="1455">
        <f>SUM(AW3:AW71)</f>
        <v>233</v>
      </c>
      <c r="AX72" s="1455">
        <f t="shared" si="4"/>
        <v>303</v>
      </c>
      <c r="AY72" s="1455">
        <f t="shared" si="4"/>
        <v>230</v>
      </c>
      <c r="AZ72" s="1455">
        <f t="shared" si="4"/>
        <v>691996</v>
      </c>
    </row>
    <row r="73" spans="1:52" ht="18.75" customHeight="1" thickTop="1">
      <c r="C73" s="1459"/>
      <c r="D73" s="1459"/>
      <c r="E73" s="1459"/>
      <c r="F73" s="1459"/>
      <c r="G73" s="1459"/>
      <c r="H73" s="1459"/>
      <c r="I73" s="1459"/>
      <c r="J73" s="1459"/>
      <c r="K73" s="1459"/>
      <c r="L73" s="1459"/>
      <c r="M73" s="1459"/>
      <c r="N73" s="1459"/>
      <c r="O73" s="1459"/>
      <c r="P73" s="1459"/>
      <c r="Q73" s="1459"/>
      <c r="R73" s="1459"/>
      <c r="S73" s="1459"/>
      <c r="T73" s="1459"/>
      <c r="U73" s="1459">
        <v>157</v>
      </c>
      <c r="V73" s="1459"/>
      <c r="W73" s="1459"/>
      <c r="X73" s="1459"/>
      <c r="Y73" s="1459"/>
      <c r="Z73" s="1459"/>
      <c r="AA73" s="1459"/>
      <c r="AB73" s="1459">
        <v>1923</v>
      </c>
      <c r="AC73" s="1459"/>
      <c r="AD73" s="1459"/>
      <c r="AE73" s="1459"/>
      <c r="AF73" s="1459"/>
      <c r="AG73" s="1459"/>
      <c r="AH73" s="1459"/>
      <c r="AI73" s="1459"/>
      <c r="AJ73" s="1459"/>
      <c r="AK73" s="1459"/>
      <c r="AL73" s="1459"/>
      <c r="AU73" s="1459"/>
      <c r="AV73" s="1458">
        <f>AV72+AW72</f>
        <v>675</v>
      </c>
      <c r="AZ73" s="1460">
        <f>SUM(C72:AF72)+SUM(AM72:AY72)</f>
        <v>691996</v>
      </c>
    </row>
    <row r="74" spans="1:52">
      <c r="B74" s="1461" t="s">
        <v>1129</v>
      </c>
      <c r="C74" s="1462">
        <f>C72</f>
        <v>637139</v>
      </c>
      <c r="S74" s="1463"/>
      <c r="V74" s="1463"/>
      <c r="X74" s="1463"/>
      <c r="Z74" s="1463"/>
      <c r="AA74" s="1463"/>
      <c r="AV74" s="1459"/>
      <c r="AW74" s="1459"/>
    </row>
    <row r="75" spans="1:52">
      <c r="B75" s="1461" t="s">
        <v>1130</v>
      </c>
      <c r="C75" s="1462">
        <f>D72</f>
        <v>31460</v>
      </c>
      <c r="S75" s="1463"/>
      <c r="V75" s="1463"/>
      <c r="X75" s="1463"/>
    </row>
    <row r="76" spans="1:52">
      <c r="B76" s="1461" t="s">
        <v>1131</v>
      </c>
      <c r="C76" s="1462">
        <f>E72</f>
        <v>743</v>
      </c>
    </row>
    <row r="77" spans="1:52">
      <c r="B77" s="1461" t="s">
        <v>1132</v>
      </c>
      <c r="C77" s="1462">
        <f>SUM(F72:AF72)</f>
        <v>15456</v>
      </c>
    </row>
    <row r="78" spans="1:52">
      <c r="B78" s="1464" t="s">
        <v>1133</v>
      </c>
      <c r="C78" s="1465">
        <f>SUM(C74:C77)</f>
        <v>684798</v>
      </c>
    </row>
    <row r="79" spans="1:52">
      <c r="B79" s="1461"/>
      <c r="C79" s="1443"/>
    </row>
    <row r="80" spans="1:52">
      <c r="B80" s="1461" t="s">
        <v>1134</v>
      </c>
      <c r="C80" s="1462">
        <f>SUM(AM72:AT72)</f>
        <v>4571</v>
      </c>
    </row>
    <row r="81" spans="2:3">
      <c r="B81" s="1461" t="s">
        <v>1135</v>
      </c>
      <c r="C81" s="1462">
        <f>AU72</f>
        <v>1419</v>
      </c>
    </row>
    <row r="82" spans="2:3">
      <c r="B82" s="1461" t="s">
        <v>1136</v>
      </c>
      <c r="C82" s="1462">
        <f>AV72+AW72</f>
        <v>675</v>
      </c>
    </row>
    <row r="83" spans="2:3">
      <c r="B83" s="1461" t="s">
        <v>501</v>
      </c>
      <c r="C83" s="1462">
        <f>AX72</f>
        <v>303</v>
      </c>
    </row>
    <row r="84" spans="2:3">
      <c r="B84" s="1461" t="s">
        <v>504</v>
      </c>
      <c r="C84" s="1462">
        <f>AY72</f>
        <v>230</v>
      </c>
    </row>
    <row r="85" spans="2:3">
      <c r="B85" s="1464" t="s">
        <v>1137</v>
      </c>
      <c r="C85" s="1465">
        <f>SUM(C80:C84)</f>
        <v>7198</v>
      </c>
    </row>
    <row r="86" spans="2:3">
      <c r="B86" s="1461"/>
      <c r="C86" s="1443"/>
    </row>
    <row r="87" spans="2:3">
      <c r="B87" s="1464" t="s">
        <v>1138</v>
      </c>
      <c r="C87" s="1465">
        <f>C78+C85</f>
        <v>691996</v>
      </c>
    </row>
  </sheetData>
  <sheetProtection sheet="1" objects="1" scenarios="1" formatCells="0" formatColumns="0" formatRows="0" sort="0"/>
  <mergeCells count="1">
    <mergeCell ref="A2:B2"/>
  </mergeCells>
  <printOptions horizontalCentered="1"/>
  <pageMargins left="0.4" right="0.4" top="1" bottom="0.5" header="0.3" footer="0.3"/>
  <pageSetup paperSize="5" scale="70" orientation="portrait" r:id="rId1"/>
  <headerFooter>
    <oddHeader>&amp;L&amp;"Arial,Bold"&amp;18&amp;K000000Table 8:  FY2016-17 Budget Letter
February 1, 2016 Student Membership</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80" zoomScaleNormal="90" zoomScaleSheetLayoutView="80" workbookViewId="0">
      <pane xSplit="1" ySplit="1" topLeftCell="C2" activePane="bottomRight" state="frozen"/>
      <selection activeCell="C6" sqref="C6"/>
      <selection pane="topRight" activeCell="C6" sqref="C6"/>
      <selection pane="bottomLeft" activeCell="C6" sqref="C6"/>
      <selection pane="bottomRight" activeCell="K36" sqref="K36"/>
    </sheetView>
  </sheetViews>
  <sheetFormatPr defaultColWidth="8.85546875" defaultRowHeight="15"/>
  <cols>
    <col min="1" max="1" width="9" style="1500" bestFit="1" customWidth="1"/>
    <col min="2" max="2" width="9" style="1500" hidden="1" customWidth="1"/>
    <col min="3" max="3" width="46.7109375" style="1474" bestFit="1" customWidth="1"/>
    <col min="4" max="6" width="9" style="1474" customWidth="1"/>
    <col min="7" max="7" width="9" style="1501" customWidth="1"/>
    <col min="8" max="16384" width="8.85546875" style="1474"/>
  </cols>
  <sheetData>
    <row r="1" spans="1:7" s="1471" customFormat="1" ht="43.9" customHeight="1">
      <c r="A1" s="1466" t="s">
        <v>1139</v>
      </c>
      <c r="B1" s="1467"/>
      <c r="C1" s="1468"/>
      <c r="D1" s="1469" t="s">
        <v>1140</v>
      </c>
      <c r="E1" s="1469" t="s">
        <v>1141</v>
      </c>
      <c r="F1" s="1469" t="s">
        <v>1142</v>
      </c>
      <c r="G1" s="1470" t="s">
        <v>1143</v>
      </c>
    </row>
    <row r="2" spans="1:7">
      <c r="A2" s="1472" t="s">
        <v>686</v>
      </c>
      <c r="B2" s="1472">
        <v>300002</v>
      </c>
      <c r="C2" s="1445" t="s">
        <v>1144</v>
      </c>
      <c r="D2" s="1446">
        <f>VLOOKUP($A2,'[7]Type 5'!$A$2:$F$61,4,FALSE)</f>
        <v>0</v>
      </c>
      <c r="E2" s="1446">
        <f>VLOOKUP($A2,'[7]Type 5'!$A$2:$F$61,5,FALSE)</f>
        <v>0</v>
      </c>
      <c r="F2" s="1446">
        <f>VLOOKUP($A2,'[7]Type 5'!$A$2:$F$61,6,FALSE)</f>
        <v>475</v>
      </c>
      <c r="G2" s="1473">
        <f t="shared" ref="G2:G60" si="0">SUM(D2:F2)</f>
        <v>475</v>
      </c>
    </row>
    <row r="3" spans="1:7">
      <c r="A3" s="1472" t="s">
        <v>688</v>
      </c>
      <c r="B3" s="1472">
        <v>300004</v>
      </c>
      <c r="C3" s="1445" t="s">
        <v>1145</v>
      </c>
      <c r="D3" s="1446">
        <f>VLOOKUP($A3,'[7]Type 5'!$A$2:$F$61,4,FALSE)</f>
        <v>0</v>
      </c>
      <c r="E3" s="1446">
        <f>VLOOKUP($A3,'[7]Type 5'!$A$2:$F$61,5,FALSE)</f>
        <v>0</v>
      </c>
      <c r="F3" s="1446">
        <f>VLOOKUP($A3,'[7]Type 5'!$A$2:$F$61,6,FALSE)</f>
        <v>443</v>
      </c>
      <c r="G3" s="1473">
        <f t="shared" si="0"/>
        <v>443</v>
      </c>
    </row>
    <row r="4" spans="1:7">
      <c r="A4" s="1472" t="s">
        <v>690</v>
      </c>
      <c r="B4" s="1472">
        <v>390001</v>
      </c>
      <c r="C4" s="1445" t="s">
        <v>1146</v>
      </c>
      <c r="D4" s="1446">
        <f>VLOOKUP($A4,'[7]Type 5'!$A$2:$F$61,4,FALSE)</f>
        <v>0</v>
      </c>
      <c r="E4" s="1446">
        <f>VLOOKUP($A4,'[7]Type 5'!$A$2:$F$61,5,FALSE)</f>
        <v>0</v>
      </c>
      <c r="F4" s="1446">
        <f>VLOOKUP($A4,'[7]Type 5'!$A$2:$F$61,6,FALSE)</f>
        <v>431</v>
      </c>
      <c r="G4" s="1473">
        <f t="shared" si="0"/>
        <v>431</v>
      </c>
    </row>
    <row r="5" spans="1:7">
      <c r="A5" s="1472" t="s">
        <v>692</v>
      </c>
      <c r="B5" s="1472" t="s">
        <v>692</v>
      </c>
      <c r="C5" s="1445" t="s">
        <v>1147</v>
      </c>
      <c r="D5" s="1446">
        <f>VLOOKUP($A5,'[7]Type 5'!$A$2:$F$61,4,FALSE)</f>
        <v>0</v>
      </c>
      <c r="E5" s="1446">
        <f>VLOOKUP($A5,'[7]Type 5'!$A$2:$F$61,5,FALSE)</f>
        <v>0</v>
      </c>
      <c r="F5" s="1446">
        <f>VLOOKUP($A5,'[7]Type 5'!$A$2:$F$61,6,FALSE)</f>
        <v>320</v>
      </c>
      <c r="G5" s="1473">
        <f t="shared" si="0"/>
        <v>320</v>
      </c>
    </row>
    <row r="6" spans="1:7">
      <c r="A6" s="1475" t="s">
        <v>694</v>
      </c>
      <c r="B6" s="1475">
        <v>393001</v>
      </c>
      <c r="C6" s="1449" t="s">
        <v>1148</v>
      </c>
      <c r="D6" s="1450">
        <f>VLOOKUP($A6,'[7]Type 5'!$A$2:$F$61,4,FALSE)</f>
        <v>0</v>
      </c>
      <c r="E6" s="1450">
        <f>VLOOKUP($A6,'[7]Type 5'!$A$2:$F$61,5,FALSE)</f>
        <v>0</v>
      </c>
      <c r="F6" s="1450">
        <f>VLOOKUP($A6,'[7]Type 5'!$A$2:$F$61,6,FALSE)</f>
        <v>864</v>
      </c>
      <c r="G6" s="1476">
        <f t="shared" si="0"/>
        <v>864</v>
      </c>
    </row>
    <row r="7" spans="1:7">
      <c r="A7" s="1472" t="s">
        <v>696</v>
      </c>
      <c r="B7" s="1472">
        <v>393002</v>
      </c>
      <c r="C7" s="1445" t="s">
        <v>1149</v>
      </c>
      <c r="D7" s="1446">
        <f>VLOOKUP($A7,'[7]Type 5'!$A$2:$F$61,4,FALSE)</f>
        <v>0</v>
      </c>
      <c r="E7" s="1446">
        <f>VLOOKUP($A7,'[7]Type 5'!$A$2:$F$61,5,FALSE)</f>
        <v>0</v>
      </c>
      <c r="F7" s="1446">
        <f>VLOOKUP($A7,'[7]Type 5'!$A$2:$F$61,6,FALSE)</f>
        <v>518</v>
      </c>
      <c r="G7" s="1473">
        <f t="shared" si="0"/>
        <v>518</v>
      </c>
    </row>
    <row r="8" spans="1:7">
      <c r="A8" s="1472" t="s">
        <v>698</v>
      </c>
      <c r="B8" s="1472">
        <v>393003</v>
      </c>
      <c r="C8" s="1445" t="s">
        <v>1150</v>
      </c>
      <c r="D8" s="1446">
        <f>VLOOKUP($A8,'[7]Type 5'!$A$2:$F$61,4,FALSE)</f>
        <v>0</v>
      </c>
      <c r="E8" s="1446">
        <f>VLOOKUP($A8,'[7]Type 5'!$A$2:$F$61,5,FALSE)</f>
        <v>0</v>
      </c>
      <c r="F8" s="1446">
        <f>VLOOKUP($A8,'[7]Type 5'!$A$2:$F$61,6,FALSE)</f>
        <v>464</v>
      </c>
      <c r="G8" s="1473">
        <f t="shared" si="0"/>
        <v>464</v>
      </c>
    </row>
    <row r="9" spans="1:7">
      <c r="A9" s="1472" t="s">
        <v>700</v>
      </c>
      <c r="B9" s="1472">
        <v>395005</v>
      </c>
      <c r="C9" s="1445" t="s">
        <v>1151</v>
      </c>
      <c r="D9" s="1446">
        <f>VLOOKUP($A9,'[7]Type 5'!$A$2:$F$61,4,FALSE)</f>
        <v>0</v>
      </c>
      <c r="E9" s="1446">
        <f>VLOOKUP($A9,'[7]Type 5'!$A$2:$F$61,5,FALSE)</f>
        <v>0</v>
      </c>
      <c r="F9" s="1446">
        <f>VLOOKUP($A9,'[7]Type 5'!$A$2:$F$61,6,FALSE)</f>
        <v>1245</v>
      </c>
      <c r="G9" s="1473">
        <f t="shared" si="0"/>
        <v>1245</v>
      </c>
    </row>
    <row r="10" spans="1:7">
      <c r="A10" s="1472" t="s">
        <v>702</v>
      </c>
      <c r="B10" s="1472">
        <v>395004</v>
      </c>
      <c r="C10" s="1445" t="s">
        <v>1152</v>
      </c>
      <c r="D10" s="1446">
        <f>VLOOKUP($A10,'[7]Type 5'!$A$2:$F$61,4,FALSE)</f>
        <v>0</v>
      </c>
      <c r="E10" s="1446">
        <f>VLOOKUP($A10,'[7]Type 5'!$A$2:$F$61,5,FALSE)</f>
        <v>0</v>
      </c>
      <c r="F10" s="1446">
        <f>VLOOKUP($A10,'[7]Type 5'!$A$2:$F$61,6,FALSE)</f>
        <v>587</v>
      </c>
      <c r="G10" s="1473">
        <f t="shared" si="0"/>
        <v>587</v>
      </c>
    </row>
    <row r="11" spans="1:7">
      <c r="A11" s="1475" t="s">
        <v>704</v>
      </c>
      <c r="B11" s="1475">
        <v>395003</v>
      </c>
      <c r="C11" s="1449" t="s">
        <v>1153</v>
      </c>
      <c r="D11" s="1450">
        <f>VLOOKUP($A11,'[7]Type 5'!$A$2:$F$61,4,FALSE)</f>
        <v>0</v>
      </c>
      <c r="E11" s="1450">
        <f>VLOOKUP($A11,'[7]Type 5'!$A$2:$F$61,5,FALSE)</f>
        <v>0</v>
      </c>
      <c r="F11" s="1450">
        <f>VLOOKUP($A11,'[7]Type 5'!$A$2:$F$61,6,FALSE)</f>
        <v>531</v>
      </c>
      <c r="G11" s="1476">
        <f t="shared" si="0"/>
        <v>531</v>
      </c>
    </row>
    <row r="12" spans="1:7">
      <c r="A12" s="1472" t="s">
        <v>706</v>
      </c>
      <c r="B12" s="1472">
        <v>395002</v>
      </c>
      <c r="C12" s="1445" t="s">
        <v>1154</v>
      </c>
      <c r="D12" s="1446">
        <f>VLOOKUP($A12,'[7]Type 5'!$A$2:$F$61,4,FALSE)</f>
        <v>0</v>
      </c>
      <c r="E12" s="1446">
        <f>VLOOKUP($A12,'[7]Type 5'!$A$2:$F$61,5,FALSE)</f>
        <v>0</v>
      </c>
      <c r="F12" s="1446">
        <f>VLOOKUP($A12,'[7]Type 5'!$A$2:$F$61,6,FALSE)</f>
        <v>732</v>
      </c>
      <c r="G12" s="1473">
        <f t="shared" si="0"/>
        <v>732</v>
      </c>
    </row>
    <row r="13" spans="1:7">
      <c r="A13" s="1472" t="s">
        <v>708</v>
      </c>
      <c r="B13" s="1472">
        <v>395001</v>
      </c>
      <c r="C13" s="1445" t="s">
        <v>1155</v>
      </c>
      <c r="D13" s="1446">
        <f>VLOOKUP($A13,'[7]Type 5'!$A$2:$F$61,4,FALSE)</f>
        <v>0</v>
      </c>
      <c r="E13" s="1446">
        <f>VLOOKUP($A13,'[7]Type 5'!$A$2:$F$61,5,FALSE)</f>
        <v>0</v>
      </c>
      <c r="F13" s="1446">
        <f>VLOOKUP($A13,'[7]Type 5'!$A$2:$F$61,6,FALSE)</f>
        <v>676</v>
      </c>
      <c r="G13" s="1473">
        <f t="shared" si="0"/>
        <v>676</v>
      </c>
    </row>
    <row r="14" spans="1:7">
      <c r="A14" s="1472" t="s">
        <v>710</v>
      </c>
      <c r="B14" s="1472">
        <v>395007</v>
      </c>
      <c r="C14" s="1445" t="s">
        <v>1156</v>
      </c>
      <c r="D14" s="1446">
        <f>VLOOKUP($A14,'[7]Type 5'!$A$2:$F$61,4,FALSE)</f>
        <v>0</v>
      </c>
      <c r="E14" s="1446">
        <f>VLOOKUP($A14,'[7]Type 5'!$A$2:$F$61,5,FALSE)</f>
        <v>0</v>
      </c>
      <c r="F14" s="1446">
        <f>VLOOKUP($A14,'[7]Type 5'!$A$2:$F$61,6,FALSE)</f>
        <v>241</v>
      </c>
      <c r="G14" s="1473">
        <f t="shared" si="0"/>
        <v>241</v>
      </c>
    </row>
    <row r="15" spans="1:7">
      <c r="A15" s="1472" t="s">
        <v>712</v>
      </c>
      <c r="B15" s="1472">
        <v>397001</v>
      </c>
      <c r="C15" s="1445" t="s">
        <v>1157</v>
      </c>
      <c r="D15" s="1446">
        <f>VLOOKUP($A15,'[7]Type 5'!$A$2:$F$61,4,FALSE)</f>
        <v>0</v>
      </c>
      <c r="E15" s="1446">
        <f>VLOOKUP($A15,'[7]Type 5'!$A$2:$F$61,5,FALSE)</f>
        <v>0</v>
      </c>
      <c r="F15" s="1446">
        <f>VLOOKUP($A15,'[7]Type 5'!$A$2:$F$61,6,FALSE)</f>
        <v>424</v>
      </c>
      <c r="G15" s="1473">
        <f t="shared" si="0"/>
        <v>424</v>
      </c>
    </row>
    <row r="16" spans="1:7">
      <c r="A16" s="1475" t="s">
        <v>714</v>
      </c>
      <c r="B16" s="1475">
        <v>398002</v>
      </c>
      <c r="C16" s="1449" t="s">
        <v>1158</v>
      </c>
      <c r="D16" s="1450">
        <f>VLOOKUP($A16,'[7]Type 5'!$A$2:$F$61,4,FALSE)</f>
        <v>0</v>
      </c>
      <c r="E16" s="1450">
        <f>VLOOKUP($A16,'[7]Type 5'!$A$2:$F$61,5,FALSE)</f>
        <v>0</v>
      </c>
      <c r="F16" s="1450">
        <f>VLOOKUP($A16,'[7]Type 5'!$A$2:$F$61,6,FALSE)</f>
        <v>912</v>
      </c>
      <c r="G16" s="1476">
        <f t="shared" si="0"/>
        <v>912</v>
      </c>
    </row>
    <row r="17" spans="1:7">
      <c r="A17" s="1472" t="s">
        <v>716</v>
      </c>
      <c r="B17" s="1472">
        <v>398001</v>
      </c>
      <c r="C17" s="1445" t="s">
        <v>1159</v>
      </c>
      <c r="D17" s="1446">
        <f>VLOOKUP($A17,'[7]Type 5'!$A$2:$F$61,4,FALSE)</f>
        <v>0</v>
      </c>
      <c r="E17" s="1446">
        <f>VLOOKUP($A17,'[7]Type 5'!$A$2:$F$61,5,FALSE)</f>
        <v>0</v>
      </c>
      <c r="F17" s="1446">
        <f>VLOOKUP($A17,'[7]Type 5'!$A$2:$F$61,6,FALSE)</f>
        <v>883</v>
      </c>
      <c r="G17" s="1473">
        <f t="shared" si="0"/>
        <v>883</v>
      </c>
    </row>
    <row r="18" spans="1:7">
      <c r="A18" s="1472" t="s">
        <v>718</v>
      </c>
      <c r="B18" s="1472">
        <v>398003</v>
      </c>
      <c r="C18" s="1445" t="s">
        <v>1160</v>
      </c>
      <c r="D18" s="1446">
        <f>VLOOKUP($A18,'[7]Type 5'!$A$2:$F$61,4,FALSE)</f>
        <v>0</v>
      </c>
      <c r="E18" s="1446">
        <f>VLOOKUP($A18,'[7]Type 5'!$A$2:$F$61,5,FALSE)</f>
        <v>0</v>
      </c>
      <c r="F18" s="1446">
        <f>VLOOKUP($A18,'[7]Type 5'!$A$2:$F$61,6,FALSE)</f>
        <v>425</v>
      </c>
      <c r="G18" s="1473">
        <f t="shared" si="0"/>
        <v>425</v>
      </c>
    </row>
    <row r="19" spans="1:7">
      <c r="A19" s="1472" t="s">
        <v>720</v>
      </c>
      <c r="B19" s="1472">
        <v>398006</v>
      </c>
      <c r="C19" s="1445" t="s">
        <v>1161</v>
      </c>
      <c r="D19" s="1446">
        <f>VLOOKUP($A19,'[7]Type 5'!$A$2:$F$61,4,FALSE)</f>
        <v>0</v>
      </c>
      <c r="E19" s="1446">
        <f>VLOOKUP($A19,'[7]Type 5'!$A$2:$F$61,5,FALSE)</f>
        <v>0</v>
      </c>
      <c r="F19" s="1446">
        <f>VLOOKUP($A19,'[7]Type 5'!$A$2:$F$61,6,FALSE)</f>
        <v>868</v>
      </c>
      <c r="G19" s="1473">
        <f t="shared" si="0"/>
        <v>868</v>
      </c>
    </row>
    <row r="20" spans="1:7">
      <c r="A20" s="1472" t="s">
        <v>722</v>
      </c>
      <c r="B20" s="1472">
        <v>398007</v>
      </c>
      <c r="C20" s="1445" t="s">
        <v>1162</v>
      </c>
      <c r="D20" s="1446">
        <f>VLOOKUP($A20,'[7]Type 5'!$A$2:$F$61,4,FALSE)</f>
        <v>0</v>
      </c>
      <c r="E20" s="1446">
        <f>VLOOKUP($A20,'[7]Type 5'!$A$2:$F$61,5,FALSE)</f>
        <v>0</v>
      </c>
      <c r="F20" s="1446">
        <f>VLOOKUP($A20,'[7]Type 5'!$A$2:$F$61,6,FALSE)</f>
        <v>158</v>
      </c>
      <c r="G20" s="1473">
        <f t="shared" si="0"/>
        <v>158</v>
      </c>
    </row>
    <row r="21" spans="1:7">
      <c r="A21" s="1475" t="s">
        <v>780</v>
      </c>
      <c r="B21" s="1475">
        <v>398008</v>
      </c>
      <c r="C21" s="1449" t="s">
        <v>781</v>
      </c>
      <c r="D21" s="1450">
        <f>VLOOKUP($A21,'[7]Type 5'!$A$2:$F$61,4,FALSE)</f>
        <v>0</v>
      </c>
      <c r="E21" s="1450">
        <f>VLOOKUP($A21,'[7]Type 5'!$A$2:$F$61,5,FALSE)</f>
        <v>0</v>
      </c>
      <c r="F21" s="1450">
        <f>VLOOKUP($A21,'[7]Type 5'!$A$2:$F$61,6,FALSE)</f>
        <v>0</v>
      </c>
      <c r="G21" s="1476">
        <f t="shared" si="0"/>
        <v>0</v>
      </c>
    </row>
    <row r="22" spans="1:7">
      <c r="A22" s="1472" t="s">
        <v>724</v>
      </c>
      <c r="B22" s="1472">
        <v>399001</v>
      </c>
      <c r="C22" s="1445" t="s">
        <v>1163</v>
      </c>
      <c r="D22" s="1446">
        <f>VLOOKUP($A22,'[7]Type 5'!$A$2:$F$61,4,FALSE)</f>
        <v>0</v>
      </c>
      <c r="E22" s="1446">
        <f>VLOOKUP($A22,'[7]Type 5'!$A$2:$F$61,5,FALSE)</f>
        <v>0</v>
      </c>
      <c r="F22" s="1446">
        <f>VLOOKUP($A22,'[7]Type 5'!$A$2:$F$61,6,FALSE)</f>
        <v>509</v>
      </c>
      <c r="G22" s="1473">
        <f t="shared" si="0"/>
        <v>509</v>
      </c>
    </row>
    <row r="23" spans="1:7">
      <c r="A23" s="1472" t="s">
        <v>726</v>
      </c>
      <c r="B23" s="1472">
        <v>399002</v>
      </c>
      <c r="C23" s="1445" t="s">
        <v>1164</v>
      </c>
      <c r="D23" s="1446">
        <f>VLOOKUP($A23,'[7]Type 5'!$A$2:$F$61,4,FALSE)</f>
        <v>0</v>
      </c>
      <c r="E23" s="1446">
        <f>VLOOKUP($A23,'[7]Type 5'!$A$2:$F$61,5,FALSE)</f>
        <v>0</v>
      </c>
      <c r="F23" s="1446">
        <f>VLOOKUP($A23,'[7]Type 5'!$A$2:$F$61,6,FALSE)</f>
        <v>696</v>
      </c>
      <c r="G23" s="1473">
        <f t="shared" si="0"/>
        <v>696</v>
      </c>
    </row>
    <row r="24" spans="1:7">
      <c r="A24" s="1472" t="s">
        <v>728</v>
      </c>
      <c r="B24" s="1472">
        <v>399003</v>
      </c>
      <c r="C24" s="1445" t="s">
        <v>1165</v>
      </c>
      <c r="D24" s="1446">
        <f>VLOOKUP($A24,'[7]Type 5'!$A$2:$F$61,4,FALSE)</f>
        <v>0</v>
      </c>
      <c r="E24" s="1446">
        <f>VLOOKUP($A24,'[7]Type 5'!$A$2:$F$61,5,FALSE)</f>
        <v>0</v>
      </c>
      <c r="F24" s="1446">
        <f>VLOOKUP($A24,'[7]Type 5'!$A$2:$F$61,6,FALSE)</f>
        <v>371</v>
      </c>
      <c r="G24" s="1473">
        <f t="shared" si="0"/>
        <v>371</v>
      </c>
    </row>
    <row r="25" spans="1:7">
      <c r="A25" s="1472" t="s">
        <v>730</v>
      </c>
      <c r="B25" s="1472">
        <v>399004</v>
      </c>
      <c r="C25" s="1445" t="s">
        <v>731</v>
      </c>
      <c r="D25" s="1446">
        <f>VLOOKUP($A25,'[7]Type 5'!$A$2:$F$61,4,FALSE)</f>
        <v>0</v>
      </c>
      <c r="E25" s="1446">
        <f>VLOOKUP($A25,'[7]Type 5'!$A$2:$F$61,5,FALSE)</f>
        <v>0</v>
      </c>
      <c r="F25" s="1446">
        <f>VLOOKUP($A25,'[7]Type 5'!$A$2:$F$61,6,FALSE)</f>
        <v>659</v>
      </c>
      <c r="G25" s="1473">
        <f t="shared" si="0"/>
        <v>659</v>
      </c>
    </row>
    <row r="26" spans="1:7">
      <c r="A26" s="1475" t="s">
        <v>732</v>
      </c>
      <c r="B26" s="1475">
        <v>399005</v>
      </c>
      <c r="C26" s="1449" t="s">
        <v>1166</v>
      </c>
      <c r="D26" s="1450">
        <f>VLOOKUP($A26,'[7]Type 5'!$A$2:$F$61,4,FALSE)</f>
        <v>0</v>
      </c>
      <c r="E26" s="1450">
        <f>VLOOKUP($A26,'[7]Type 5'!$A$2:$F$61,5,FALSE)</f>
        <v>0</v>
      </c>
      <c r="F26" s="1450">
        <f>VLOOKUP($A26,'[7]Type 5'!$A$2:$F$61,6,FALSE)</f>
        <v>783</v>
      </c>
      <c r="G26" s="1476">
        <f t="shared" si="0"/>
        <v>783</v>
      </c>
    </row>
    <row r="27" spans="1:7">
      <c r="A27" s="1472" t="s">
        <v>734</v>
      </c>
      <c r="B27" s="1472">
        <v>368001</v>
      </c>
      <c r="C27" s="1445" t="s">
        <v>821</v>
      </c>
      <c r="D27" s="1446">
        <f>VLOOKUP($A27,'[7]Type 5'!$A$2:$F$61,4,FALSE)</f>
        <v>0</v>
      </c>
      <c r="E27" s="1446">
        <f>VLOOKUP($A27,'[7]Type 5'!$A$2:$F$61,5,FALSE)</f>
        <v>0</v>
      </c>
      <c r="F27" s="1446">
        <f>VLOOKUP($A27,'[7]Type 5'!$A$2:$F$61,6,FALSE)</f>
        <v>559</v>
      </c>
      <c r="G27" s="1473">
        <f t="shared" si="0"/>
        <v>559</v>
      </c>
    </row>
    <row r="28" spans="1:7">
      <c r="A28" s="1472" t="s">
        <v>736</v>
      </c>
      <c r="B28" s="1472">
        <v>367001</v>
      </c>
      <c r="C28" s="1445" t="s">
        <v>1167</v>
      </c>
      <c r="D28" s="1446">
        <f>VLOOKUP($A28,'[7]Type 5'!$A$2:$F$61,4,FALSE)</f>
        <v>0</v>
      </c>
      <c r="E28" s="1446">
        <f>VLOOKUP($A28,'[7]Type 5'!$A$2:$F$61,5,FALSE)</f>
        <v>0</v>
      </c>
      <c r="F28" s="1446">
        <f>VLOOKUP($A28,'[7]Type 5'!$A$2:$F$61,6,FALSE)</f>
        <v>363</v>
      </c>
      <c r="G28" s="1473">
        <f t="shared" si="0"/>
        <v>363</v>
      </c>
    </row>
    <row r="29" spans="1:7">
      <c r="A29" s="1472" t="s">
        <v>738</v>
      </c>
      <c r="B29" s="1472">
        <v>364001</v>
      </c>
      <c r="C29" s="1445" t="s">
        <v>1168</v>
      </c>
      <c r="D29" s="1446">
        <f>VLOOKUP($A29,'[7]Type 5'!$A$2:$F$61,4,FALSE)</f>
        <v>0</v>
      </c>
      <c r="E29" s="1446">
        <f>VLOOKUP($A29,'[7]Type 5'!$A$2:$F$61,5,FALSE)</f>
        <v>0</v>
      </c>
      <c r="F29" s="1446">
        <f>VLOOKUP($A29,'[7]Type 5'!$A$2:$F$61,6,FALSE)</f>
        <v>570</v>
      </c>
      <c r="G29" s="1473">
        <f t="shared" si="0"/>
        <v>570</v>
      </c>
    </row>
    <row r="30" spans="1:7">
      <c r="A30" s="1472" t="s">
        <v>740</v>
      </c>
      <c r="B30" s="1472">
        <v>363001</v>
      </c>
      <c r="C30" s="1445" t="s">
        <v>1169</v>
      </c>
      <c r="D30" s="1446">
        <f>VLOOKUP($A30,'[7]Type 5'!$A$2:$F$61,4,FALSE)</f>
        <v>0</v>
      </c>
      <c r="E30" s="1446">
        <f>VLOOKUP($A30,'[7]Type 5'!$A$2:$F$61,5,FALSE)</f>
        <v>0</v>
      </c>
      <c r="F30" s="1446">
        <f>VLOOKUP($A30,'[7]Type 5'!$A$2:$F$61,6,FALSE)</f>
        <v>532</v>
      </c>
      <c r="G30" s="1473">
        <f t="shared" si="0"/>
        <v>532</v>
      </c>
    </row>
    <row r="31" spans="1:7">
      <c r="A31" s="1475" t="s">
        <v>742</v>
      </c>
      <c r="B31" s="1475">
        <v>360001</v>
      </c>
      <c r="C31" s="1449" t="s">
        <v>1170</v>
      </c>
      <c r="D31" s="1450">
        <f>VLOOKUP($A31,'[7]Type 5'!$A$2:$F$61,4,FALSE)</f>
        <v>0</v>
      </c>
      <c r="E31" s="1450">
        <f>VLOOKUP($A31,'[7]Type 5'!$A$2:$F$61,5,FALSE)</f>
        <v>0</v>
      </c>
      <c r="F31" s="1450">
        <f>VLOOKUP($A31,'[7]Type 5'!$A$2:$F$61,6,FALSE)</f>
        <v>163</v>
      </c>
      <c r="G31" s="1476">
        <f t="shared" si="0"/>
        <v>163</v>
      </c>
    </row>
    <row r="32" spans="1:7">
      <c r="A32" s="1472" t="s">
        <v>744</v>
      </c>
      <c r="B32" s="1472">
        <v>361001</v>
      </c>
      <c r="C32" s="1445" t="s">
        <v>1171</v>
      </c>
      <c r="D32" s="1446">
        <f>VLOOKUP($A32,'[7]Type 5'!$A$2:$F$61,4,FALSE)</f>
        <v>0</v>
      </c>
      <c r="E32" s="1446">
        <f>VLOOKUP($A32,'[7]Type 5'!$A$2:$F$61,5,FALSE)</f>
        <v>0</v>
      </c>
      <c r="F32" s="1446">
        <f>VLOOKUP($A32,'[7]Type 5'!$A$2:$F$61,6,FALSE)</f>
        <v>108</v>
      </c>
      <c r="G32" s="1473">
        <f t="shared" si="0"/>
        <v>108</v>
      </c>
    </row>
    <row r="33" spans="1:7">
      <c r="A33" s="1472" t="s">
        <v>746</v>
      </c>
      <c r="B33" s="1472">
        <v>363002</v>
      </c>
      <c r="C33" s="1445" t="s">
        <v>1172</v>
      </c>
      <c r="D33" s="1446">
        <f>VLOOKUP($A33,'[7]Type 5'!$A$2:$F$61,4,FALSE)</f>
        <v>0</v>
      </c>
      <c r="E33" s="1446">
        <f>VLOOKUP($A33,'[7]Type 5'!$A$2:$F$61,5,FALSE)</f>
        <v>0</v>
      </c>
      <c r="F33" s="1446">
        <f>VLOOKUP($A33,'[7]Type 5'!$A$2:$F$61,6,FALSE)</f>
        <v>486</v>
      </c>
      <c r="G33" s="1473">
        <f t="shared" si="0"/>
        <v>486</v>
      </c>
    </row>
    <row r="34" spans="1:7">
      <c r="A34" s="1472" t="s">
        <v>748</v>
      </c>
      <c r="B34" s="1472">
        <v>385001</v>
      </c>
      <c r="C34" s="1445" t="s">
        <v>1173</v>
      </c>
      <c r="D34" s="1446">
        <f>VLOOKUP($A34,'[7]Type 5'!$A$2:$F$61,4,FALSE)</f>
        <v>0</v>
      </c>
      <c r="E34" s="1446">
        <f>VLOOKUP($A34,'[7]Type 5'!$A$2:$F$61,5,FALSE)</f>
        <v>0</v>
      </c>
      <c r="F34" s="1446">
        <f>VLOOKUP($A34,'[7]Type 5'!$A$2:$F$61,6,FALSE)</f>
        <v>396</v>
      </c>
      <c r="G34" s="1473">
        <f t="shared" si="0"/>
        <v>396</v>
      </c>
    </row>
    <row r="35" spans="1:7">
      <c r="A35" s="1472" t="s">
        <v>750</v>
      </c>
      <c r="B35" s="1472">
        <v>385002</v>
      </c>
      <c r="C35" s="1445" t="s">
        <v>1174</v>
      </c>
      <c r="D35" s="1446">
        <f>VLOOKUP($A35,'[7]Type 5'!$A$2:$F$61,4,FALSE)</f>
        <v>0</v>
      </c>
      <c r="E35" s="1446">
        <f>VLOOKUP($A35,'[7]Type 5'!$A$2:$F$61,5,FALSE)</f>
        <v>0</v>
      </c>
      <c r="F35" s="1446">
        <f>VLOOKUP($A35,'[7]Type 5'!$A$2:$F$61,6,FALSE)</f>
        <v>430</v>
      </c>
      <c r="G35" s="1473">
        <f t="shared" si="0"/>
        <v>430</v>
      </c>
    </row>
    <row r="36" spans="1:7">
      <c r="A36" s="1475" t="s">
        <v>752</v>
      </c>
      <c r="B36" s="1475">
        <v>385003</v>
      </c>
      <c r="C36" s="1449" t="s">
        <v>1175</v>
      </c>
      <c r="D36" s="1450">
        <f>VLOOKUP($A36,'[7]Type 5'!$A$2:$F$61,4,FALSE)</f>
        <v>0</v>
      </c>
      <c r="E36" s="1450">
        <f>VLOOKUP($A36,'[7]Type 5'!$A$2:$F$61,5,FALSE)</f>
        <v>0</v>
      </c>
      <c r="F36" s="1450">
        <f>VLOOKUP($A36,'[7]Type 5'!$A$2:$F$61,6,FALSE)</f>
        <v>455</v>
      </c>
      <c r="G36" s="1476">
        <f t="shared" si="0"/>
        <v>455</v>
      </c>
    </row>
    <row r="37" spans="1:7">
      <c r="A37" s="1472" t="s">
        <v>754</v>
      </c>
      <c r="B37" s="1472">
        <v>381001</v>
      </c>
      <c r="C37" s="1445" t="s">
        <v>1176</v>
      </c>
      <c r="D37" s="1446">
        <f>VLOOKUP($A37,'[7]Type 5'!$A$2:$F$61,4,FALSE)</f>
        <v>0</v>
      </c>
      <c r="E37" s="1446">
        <f>VLOOKUP($A37,'[7]Type 5'!$A$2:$F$61,5,FALSE)</f>
        <v>0</v>
      </c>
      <c r="F37" s="1446">
        <f>VLOOKUP($A37,'[7]Type 5'!$A$2:$F$61,6,FALSE)</f>
        <v>544</v>
      </c>
      <c r="G37" s="1473">
        <f t="shared" si="0"/>
        <v>544</v>
      </c>
    </row>
    <row r="38" spans="1:7">
      <c r="A38" s="1472" t="s">
        <v>756</v>
      </c>
      <c r="B38" s="1472">
        <v>382001</v>
      </c>
      <c r="C38" s="1445" t="s">
        <v>1177</v>
      </c>
      <c r="D38" s="1446">
        <f>VLOOKUP($A38,'[7]Type 5'!$A$2:$F$61,4,FALSE)</f>
        <v>0</v>
      </c>
      <c r="E38" s="1446">
        <f>VLOOKUP($A38,'[7]Type 5'!$A$2:$F$61,5,FALSE)</f>
        <v>0</v>
      </c>
      <c r="F38" s="1446">
        <f>VLOOKUP($A38,'[7]Type 5'!$A$2:$F$61,6,FALSE)</f>
        <v>493</v>
      </c>
      <c r="G38" s="1473">
        <f t="shared" si="0"/>
        <v>493</v>
      </c>
    </row>
    <row r="39" spans="1:7">
      <c r="A39" s="1477" t="s">
        <v>758</v>
      </c>
      <c r="B39" s="1477">
        <v>382002</v>
      </c>
      <c r="C39" s="1478" t="s">
        <v>1178</v>
      </c>
      <c r="D39" s="1479">
        <f>VLOOKUP($A39,'[7]Type 5'!$A$2:$F$61,4,FALSE)</f>
        <v>0</v>
      </c>
      <c r="E39" s="1479">
        <f>VLOOKUP($A39,'[7]Type 5'!$A$2:$F$61,5,FALSE)</f>
        <v>0</v>
      </c>
      <c r="F39" s="1479">
        <f>VLOOKUP($A39,'[7]Type 5'!$A$2:$F$61,6,FALSE)</f>
        <v>805</v>
      </c>
      <c r="G39" s="1480">
        <f t="shared" si="0"/>
        <v>805</v>
      </c>
    </row>
    <row r="40" spans="1:7">
      <c r="A40" s="1472" t="s">
        <v>782</v>
      </c>
      <c r="B40" s="1472">
        <v>382004</v>
      </c>
      <c r="C40" s="1445" t="s">
        <v>783</v>
      </c>
      <c r="D40" s="1446">
        <f>VLOOKUP($A40,'[7]Type 5'!$A$2:$F$61,4,FALSE)</f>
        <v>0</v>
      </c>
      <c r="E40" s="1446">
        <f>VLOOKUP($A40,'[7]Type 5'!$A$2:$F$61,5,FALSE)</f>
        <v>0</v>
      </c>
      <c r="F40" s="1446">
        <f>VLOOKUP($A40,'[7]Type 5'!$A$2:$F$61,6,FALSE)</f>
        <v>0</v>
      </c>
      <c r="G40" s="1473">
        <f t="shared" si="0"/>
        <v>0</v>
      </c>
    </row>
    <row r="41" spans="1:7">
      <c r="A41" s="1475" t="s">
        <v>760</v>
      </c>
      <c r="B41" s="1475">
        <v>398004</v>
      </c>
      <c r="C41" s="1449" t="s">
        <v>834</v>
      </c>
      <c r="D41" s="1450">
        <f>VLOOKUP($A41,'[7]Type 5'!$A$2:$F$61,4,FALSE)</f>
        <v>0</v>
      </c>
      <c r="E41" s="1450">
        <f>VLOOKUP($A41,'[7]Type 5'!$A$2:$F$61,5,FALSE)</f>
        <v>0</v>
      </c>
      <c r="F41" s="1450">
        <f>VLOOKUP($A41,'[7]Type 5'!$A$2:$F$61,6,FALSE)</f>
        <v>496</v>
      </c>
      <c r="G41" s="1476">
        <f t="shared" si="0"/>
        <v>496</v>
      </c>
    </row>
    <row r="42" spans="1:7">
      <c r="A42" s="1472" t="s">
        <v>762</v>
      </c>
      <c r="B42" s="1472">
        <v>374001</v>
      </c>
      <c r="C42" s="1445" t="s">
        <v>835</v>
      </c>
      <c r="D42" s="1446">
        <f>VLOOKUP($A42,'[7]Type 5'!$A$2:$F$61,4,FALSE)</f>
        <v>0</v>
      </c>
      <c r="E42" s="1446">
        <f>VLOOKUP($A42,'[7]Type 5'!$A$2:$F$61,5,FALSE)</f>
        <v>0</v>
      </c>
      <c r="F42" s="1446">
        <f>VLOOKUP($A42,'[7]Type 5'!$A$2:$F$61,6,FALSE)</f>
        <v>491</v>
      </c>
      <c r="G42" s="1473">
        <f t="shared" si="0"/>
        <v>491</v>
      </c>
    </row>
    <row r="43" spans="1:7">
      <c r="A43" s="1472" t="s">
        <v>764</v>
      </c>
      <c r="B43" s="1472">
        <v>373001</v>
      </c>
      <c r="C43" s="1445" t="s">
        <v>1179</v>
      </c>
      <c r="D43" s="1446">
        <f>VLOOKUP($A43,'[7]Type 5'!$A$2:$F$61,4,FALSE)</f>
        <v>0</v>
      </c>
      <c r="E43" s="1446">
        <f>VLOOKUP($A43,'[7]Type 5'!$A$2:$F$61,5,FALSE)</f>
        <v>0</v>
      </c>
      <c r="F43" s="1446">
        <f>VLOOKUP($A43,'[7]Type 5'!$A$2:$F$61,6,FALSE)</f>
        <v>490</v>
      </c>
      <c r="G43" s="1473">
        <f t="shared" si="0"/>
        <v>490</v>
      </c>
    </row>
    <row r="44" spans="1:7">
      <c r="A44" s="1472" t="s">
        <v>766</v>
      </c>
      <c r="B44" s="1472">
        <v>373002</v>
      </c>
      <c r="C44" s="1445" t="s">
        <v>1180</v>
      </c>
      <c r="D44" s="1446">
        <f>VLOOKUP($A44,'[7]Type 5'!$A$2:$F$61,4,FALSE)</f>
        <v>0</v>
      </c>
      <c r="E44" s="1446">
        <f>VLOOKUP($A44,'[7]Type 5'!$A$2:$F$61,5,FALSE)</f>
        <v>0</v>
      </c>
      <c r="F44" s="1446">
        <f>VLOOKUP($A44,'[7]Type 5'!$A$2:$F$61,6,FALSE)</f>
        <v>518</v>
      </c>
      <c r="G44" s="1473">
        <f t="shared" si="0"/>
        <v>518</v>
      </c>
    </row>
    <row r="45" spans="1:7">
      <c r="A45" s="1472" t="s">
        <v>768</v>
      </c>
      <c r="B45" s="1472">
        <v>369001</v>
      </c>
      <c r="C45" s="1445" t="s">
        <v>1181</v>
      </c>
      <c r="D45" s="1446">
        <f>VLOOKUP($A45,'[7]Type 5'!$A$2:$F$61,4,FALSE)</f>
        <v>0</v>
      </c>
      <c r="E45" s="1446">
        <f>VLOOKUP($A45,'[7]Type 5'!$A$2:$F$61,5,FALSE)</f>
        <v>0</v>
      </c>
      <c r="F45" s="1446">
        <f>VLOOKUP($A45,'[7]Type 5'!$A$2:$F$61,6,FALSE)</f>
        <v>632</v>
      </c>
      <c r="G45" s="1473">
        <f t="shared" si="0"/>
        <v>632</v>
      </c>
    </row>
    <row r="46" spans="1:7">
      <c r="A46" s="1475" t="s">
        <v>770</v>
      </c>
      <c r="B46" s="1475">
        <v>369002</v>
      </c>
      <c r="C46" s="1449" t="s">
        <v>1182</v>
      </c>
      <c r="D46" s="1450">
        <f>VLOOKUP($A46,'[7]Type 5'!$A$2:$F$61,4,FALSE)</f>
        <v>0</v>
      </c>
      <c r="E46" s="1450">
        <f>VLOOKUP($A46,'[7]Type 5'!$A$2:$F$61,5,FALSE)</f>
        <v>0</v>
      </c>
      <c r="F46" s="1450">
        <f>VLOOKUP($A46,'[7]Type 5'!$A$2:$F$61,6,FALSE)</f>
        <v>643</v>
      </c>
      <c r="G46" s="1476">
        <f t="shared" si="0"/>
        <v>643</v>
      </c>
    </row>
    <row r="47" spans="1:7">
      <c r="A47" s="1472" t="s">
        <v>772</v>
      </c>
      <c r="B47" s="1472">
        <v>369003</v>
      </c>
      <c r="C47" s="1445" t="s">
        <v>1183</v>
      </c>
      <c r="D47" s="1446">
        <f>VLOOKUP($A47,'[7]Type 5'!$A$2:$F$61,4,FALSE)</f>
        <v>0</v>
      </c>
      <c r="E47" s="1446">
        <f>VLOOKUP($A47,'[7]Type 5'!$A$2:$F$61,5,FALSE)</f>
        <v>0</v>
      </c>
      <c r="F47" s="1446">
        <f>VLOOKUP($A47,'[7]Type 5'!$A$2:$F$61,6,FALSE)</f>
        <v>770</v>
      </c>
      <c r="G47" s="1473">
        <f t="shared" si="0"/>
        <v>770</v>
      </c>
    </row>
    <row r="48" spans="1:7">
      <c r="A48" s="1472" t="s">
        <v>774</v>
      </c>
      <c r="B48" s="1472">
        <v>369005</v>
      </c>
      <c r="C48" s="1445" t="s">
        <v>1184</v>
      </c>
      <c r="D48" s="1446">
        <f>VLOOKUP($A48,'[7]Type 5'!$A$2:$F$61,4,FALSE)</f>
        <v>0</v>
      </c>
      <c r="E48" s="1446">
        <f>VLOOKUP($A48,'[7]Type 5'!$A$2:$F$61,5,FALSE)</f>
        <v>0</v>
      </c>
      <c r="F48" s="1446">
        <f>VLOOKUP($A48,'[7]Type 5'!$A$2:$F$61,6,FALSE)</f>
        <v>346</v>
      </c>
      <c r="G48" s="1473">
        <f t="shared" si="0"/>
        <v>346</v>
      </c>
    </row>
    <row r="49" spans="1:7">
      <c r="A49" s="1472" t="s">
        <v>776</v>
      </c>
      <c r="B49" s="1472">
        <v>369006</v>
      </c>
      <c r="C49" s="1445" t="s">
        <v>1185</v>
      </c>
      <c r="D49" s="1446">
        <f>VLOOKUP($A49,'[7]Type 5'!$A$2:$F$61,4,FALSE)</f>
        <v>0</v>
      </c>
      <c r="E49" s="1446">
        <f>VLOOKUP($A49,'[7]Type 5'!$A$2:$F$61,5,FALSE)</f>
        <v>0</v>
      </c>
      <c r="F49" s="1446">
        <f>VLOOKUP($A49,'[7]Type 5'!$A$2:$F$61,6,FALSE)</f>
        <v>816</v>
      </c>
      <c r="G49" s="1473">
        <f t="shared" si="0"/>
        <v>816</v>
      </c>
    </row>
    <row r="50" spans="1:7">
      <c r="A50" s="1472" t="s">
        <v>778</v>
      </c>
      <c r="B50" s="1472">
        <v>369007</v>
      </c>
      <c r="C50" s="1445" t="s">
        <v>1186</v>
      </c>
      <c r="D50" s="1446">
        <f>VLOOKUP($A50,'[7]Type 5'!$A$2:$F$61,4,FALSE)</f>
        <v>0</v>
      </c>
      <c r="E50" s="1446">
        <f>VLOOKUP($A50,'[7]Type 5'!$A$2:$F$61,5,FALSE)</f>
        <v>0</v>
      </c>
      <c r="F50" s="1446">
        <f>VLOOKUP($A50,'[7]Type 5'!$A$2:$F$61,6,FALSE)</f>
        <v>681</v>
      </c>
      <c r="G50" s="1473">
        <f t="shared" si="0"/>
        <v>681</v>
      </c>
    </row>
    <row r="51" spans="1:7">
      <c r="A51" s="1481" t="s">
        <v>282</v>
      </c>
      <c r="B51" s="1481">
        <v>371001</v>
      </c>
      <c r="C51" s="1482" t="s">
        <v>1187</v>
      </c>
      <c r="D51" s="1483">
        <f>VLOOKUP($A51,'[7]Type 5'!$A$2:$F$61,4,FALSE)</f>
        <v>641</v>
      </c>
      <c r="E51" s="1450">
        <f>VLOOKUP($A51,'[7]Type 5'!$A$2:$F$61,5,FALSE)</f>
        <v>0</v>
      </c>
      <c r="F51" s="1450">
        <f>VLOOKUP($A51,'[7]Type 5'!$A$2:$F$61,6,FALSE)</f>
        <v>0</v>
      </c>
      <c r="G51" s="1484">
        <f t="shared" si="0"/>
        <v>641</v>
      </c>
    </row>
    <row r="52" spans="1:7">
      <c r="A52" s="1485" t="s">
        <v>285</v>
      </c>
      <c r="B52" s="1485" t="s">
        <v>286</v>
      </c>
      <c r="C52" s="1486" t="s">
        <v>676</v>
      </c>
      <c r="D52" s="1452">
        <f>VLOOKUP($A52,'[7]Type 5'!$A$2:$F$61,4,FALSE)</f>
        <v>0</v>
      </c>
      <c r="E52" s="1487">
        <f>VLOOKUP($A52,'[7]Type 5'!$A$2:$F$61,5,FALSE)</f>
        <v>209</v>
      </c>
      <c r="F52" s="1452">
        <f>VLOOKUP($A52,'[7]Type 5'!$A$2:$F$61,6,FALSE)</f>
        <v>0</v>
      </c>
      <c r="G52" s="1488">
        <f t="shared" si="0"/>
        <v>209</v>
      </c>
    </row>
    <row r="53" spans="1:7">
      <c r="A53" s="1489" t="s">
        <v>288</v>
      </c>
      <c r="B53" s="1489" t="s">
        <v>289</v>
      </c>
      <c r="C53" s="1490" t="s">
        <v>677</v>
      </c>
      <c r="D53" s="1491">
        <f>VLOOKUP($A53,'[7]Type 5'!$A$2:$F$61,4,FALSE)</f>
        <v>0</v>
      </c>
      <c r="E53" s="1492">
        <f>VLOOKUP($A53,'[7]Type 5'!$A$2:$F$61,5,FALSE)</f>
        <v>396</v>
      </c>
      <c r="F53" s="1491">
        <f>VLOOKUP($A53,'[7]Type 5'!$A$2:$F$61,6,FALSE)</f>
        <v>0</v>
      </c>
      <c r="G53" s="1493">
        <f t="shared" si="0"/>
        <v>396</v>
      </c>
    </row>
    <row r="54" spans="1:7">
      <c r="A54" s="1494" t="s">
        <v>291</v>
      </c>
      <c r="B54" s="1494" t="s">
        <v>292</v>
      </c>
      <c r="C54" s="1495" t="s">
        <v>678</v>
      </c>
      <c r="D54" s="1496">
        <f>VLOOKUP($A54,'[7]Type 5'!$A$2:$F$61,4,FALSE)</f>
        <v>0</v>
      </c>
      <c r="E54" s="1497">
        <f>VLOOKUP($A54,'[7]Type 5'!$A$2:$F$61,5,FALSE)</f>
        <v>510</v>
      </c>
      <c r="F54" s="1496">
        <f>VLOOKUP($A54,'[7]Type 5'!$A$2:$F$61,6,FALSE)</f>
        <v>0</v>
      </c>
      <c r="G54" s="1498">
        <f t="shared" si="0"/>
        <v>510</v>
      </c>
    </row>
    <row r="55" spans="1:7">
      <c r="A55" s="1494" t="s">
        <v>294</v>
      </c>
      <c r="B55" s="1494" t="s">
        <v>295</v>
      </c>
      <c r="C55" s="1495" t="s">
        <v>679</v>
      </c>
      <c r="D55" s="1496">
        <f>VLOOKUP($A55,'[7]Type 5'!$A$2:$F$61,4,FALSE)</f>
        <v>0</v>
      </c>
      <c r="E55" s="1497">
        <f>VLOOKUP($A55,'[7]Type 5'!$A$2:$F$61,5,FALSE)</f>
        <v>418</v>
      </c>
      <c r="F55" s="1496">
        <f>VLOOKUP($A55,'[7]Type 5'!$A$2:$F$61,6,FALSE)</f>
        <v>0</v>
      </c>
      <c r="G55" s="1498">
        <f t="shared" si="0"/>
        <v>418</v>
      </c>
    </row>
    <row r="56" spans="1:7">
      <c r="A56" s="1494" t="s">
        <v>297</v>
      </c>
      <c r="B56" s="1494" t="s">
        <v>298</v>
      </c>
      <c r="C56" s="1495" t="s">
        <v>1188</v>
      </c>
      <c r="D56" s="1496">
        <f>VLOOKUP($A56,'[7]Type 5'!$A$2:$F$61,4,FALSE)</f>
        <v>0</v>
      </c>
      <c r="E56" s="1497">
        <f>VLOOKUP($A56,'[7]Type 5'!$A$2:$F$61,5,FALSE)</f>
        <v>173</v>
      </c>
      <c r="F56" s="1496">
        <f>VLOOKUP($A56,'[7]Type 5'!$A$2:$F$61,6,FALSE)</f>
        <v>0</v>
      </c>
      <c r="G56" s="1498">
        <f t="shared" si="0"/>
        <v>173</v>
      </c>
    </row>
    <row r="57" spans="1:7">
      <c r="A57" s="1485" t="s">
        <v>300</v>
      </c>
      <c r="B57" s="1485" t="s">
        <v>300</v>
      </c>
      <c r="C57" s="1486" t="s">
        <v>681</v>
      </c>
      <c r="D57" s="1452">
        <f>VLOOKUP($A57,'[7]Type 5'!$A$2:$F$61,4,FALSE)</f>
        <v>0</v>
      </c>
      <c r="E57" s="1487">
        <f>VLOOKUP($A57,'[7]Type 5'!$A$2:$F$61,5,FALSE)</f>
        <v>131</v>
      </c>
      <c r="F57" s="1452">
        <f>VLOOKUP($A57,'[7]Type 5'!$A$2:$F$61,6,FALSE)</f>
        <v>0</v>
      </c>
      <c r="G57" s="1488">
        <f t="shared" si="0"/>
        <v>131</v>
      </c>
    </row>
    <row r="58" spans="1:7">
      <c r="A58" s="1494" t="s">
        <v>302</v>
      </c>
      <c r="B58" s="1494" t="s">
        <v>302</v>
      </c>
      <c r="C58" s="1495" t="s">
        <v>682</v>
      </c>
      <c r="D58" s="1496">
        <f>VLOOKUP($A58,'[7]Type 5'!$A$2:$F$61,4,FALSE)</f>
        <v>0</v>
      </c>
      <c r="E58" s="1497">
        <f>VLOOKUP($A58,'[7]Type 5'!$A$2:$F$61,5,FALSE)</f>
        <v>77</v>
      </c>
      <c r="F58" s="1496">
        <f>VLOOKUP($A58,'[7]Type 5'!$A$2:$F$61,6,FALSE)</f>
        <v>0</v>
      </c>
      <c r="G58" s="1498">
        <f t="shared" si="0"/>
        <v>77</v>
      </c>
    </row>
    <row r="59" spans="1:7">
      <c r="A59" s="1494" t="s">
        <v>304</v>
      </c>
      <c r="B59" s="1494" t="s">
        <v>304</v>
      </c>
      <c r="C59" s="1495" t="s">
        <v>683</v>
      </c>
      <c r="D59" s="1496">
        <f>VLOOKUP($A59,'[7]Type 5'!$A$2:$F$61,4,FALSE)</f>
        <v>0</v>
      </c>
      <c r="E59" s="1497">
        <f>VLOOKUP($A59,'[7]Type 5'!$A$2:$F$61,5,FALSE)</f>
        <v>100</v>
      </c>
      <c r="F59" s="1496">
        <f>VLOOKUP($A59,'[7]Type 5'!$A$2:$F$61,6,FALSE)</f>
        <v>0</v>
      </c>
      <c r="G59" s="1498">
        <f t="shared" si="0"/>
        <v>100</v>
      </c>
    </row>
    <row r="60" spans="1:7">
      <c r="A60" s="1485" t="s">
        <v>306</v>
      </c>
      <c r="B60" s="1485">
        <v>389002</v>
      </c>
      <c r="C60" s="1486" t="s">
        <v>1189</v>
      </c>
      <c r="D60" s="1450">
        <f>VLOOKUP($A60,'[7]Type 5'!$A$2:$F$61,4,FALSE)</f>
        <v>0</v>
      </c>
      <c r="E60" s="1487">
        <f>VLOOKUP($A60,'[7]Type 5'!$A$2:$F$61,5,FALSE)</f>
        <v>524</v>
      </c>
      <c r="F60" s="1450">
        <f>VLOOKUP($A60,'[7]Type 5'!$A$2:$F$61,6,FALSE)</f>
        <v>0</v>
      </c>
      <c r="G60" s="1488">
        <f t="shared" si="0"/>
        <v>524</v>
      </c>
    </row>
    <row r="61" spans="1:7" ht="15.75" thickBot="1">
      <c r="A61" s="1499"/>
      <c r="B61" s="1499"/>
      <c r="C61" s="1454"/>
      <c r="D61" s="1455">
        <f>SUM(D2:D60)</f>
        <v>641</v>
      </c>
      <c r="E61" s="1455">
        <f>SUM(E2:E60)</f>
        <v>2538</v>
      </c>
      <c r="F61" s="1455">
        <f>SUM(F2:F60)</f>
        <v>26002</v>
      </c>
      <c r="G61" s="1455">
        <f>SUM(G2:G60)</f>
        <v>29181</v>
      </c>
    </row>
    <row r="62" spans="1:7" ht="15.75" thickTop="1"/>
    <row r="63" spans="1:7" ht="30">
      <c r="A63" s="1466" t="s">
        <v>1190</v>
      </c>
      <c r="B63" s="1467"/>
      <c r="C63" s="1468"/>
      <c r="D63" s="1469"/>
      <c r="E63" s="1469"/>
      <c r="F63" s="1469" t="s">
        <v>1142</v>
      </c>
      <c r="G63" s="1470" t="s">
        <v>1143</v>
      </c>
    </row>
    <row r="64" spans="1:7">
      <c r="A64" s="1472" t="s">
        <v>663</v>
      </c>
      <c r="B64" s="1472">
        <v>300001</v>
      </c>
      <c r="C64" s="1445" t="s">
        <v>1191</v>
      </c>
      <c r="D64" s="1446"/>
      <c r="E64" s="1446"/>
      <c r="F64" s="1446">
        <v>411</v>
      </c>
      <c r="G64" s="1473">
        <f>SUM(D64:F64)</f>
        <v>411</v>
      </c>
    </row>
    <row r="65" spans="1:7">
      <c r="A65" s="1472" t="s">
        <v>665</v>
      </c>
      <c r="B65" s="1472">
        <v>300003</v>
      </c>
      <c r="C65" s="1445" t="s">
        <v>1192</v>
      </c>
      <c r="D65" s="1446"/>
      <c r="E65" s="1446"/>
      <c r="F65" s="1446">
        <v>776</v>
      </c>
      <c r="G65" s="1473">
        <f>SUM(D65:F65)</f>
        <v>776</v>
      </c>
    </row>
    <row r="66" spans="1:7">
      <c r="A66" s="1472" t="s">
        <v>667</v>
      </c>
      <c r="B66" s="1472" t="s">
        <v>667</v>
      </c>
      <c r="C66" s="1445" t="s">
        <v>1193</v>
      </c>
      <c r="D66" s="1446"/>
      <c r="E66" s="1446"/>
      <c r="F66" s="1446">
        <v>743</v>
      </c>
      <c r="G66" s="1473">
        <f>SUM(D66:F66)</f>
        <v>743</v>
      </c>
    </row>
    <row r="67" spans="1:7">
      <c r="A67" s="1472" t="s">
        <v>669</v>
      </c>
      <c r="B67" s="1472" t="s">
        <v>670</v>
      </c>
      <c r="C67" s="1445" t="s">
        <v>1194</v>
      </c>
      <c r="D67" s="1446"/>
      <c r="E67" s="1446"/>
      <c r="F67" s="1446">
        <v>627</v>
      </c>
      <c r="G67" s="1473">
        <f>SUM(D67:F67)</f>
        <v>627</v>
      </c>
    </row>
    <row r="68" spans="1:7">
      <c r="A68" s="1475" t="s">
        <v>672</v>
      </c>
      <c r="B68" s="1475">
        <v>398005</v>
      </c>
      <c r="C68" s="1449" t="s">
        <v>1195</v>
      </c>
      <c r="D68" s="1450"/>
      <c r="E68" s="1450"/>
      <c r="F68" s="1450">
        <v>465</v>
      </c>
      <c r="G68" s="1476">
        <f>SUM(D68:F68)</f>
        <v>465</v>
      </c>
    </row>
    <row r="69" spans="1:7" ht="15.75" thickBot="1">
      <c r="A69" s="1499"/>
      <c r="B69" s="1499"/>
      <c r="C69" s="1454"/>
      <c r="D69" s="1455"/>
      <c r="E69" s="1455"/>
      <c r="F69" s="1455">
        <f t="shared" ref="F69" si="1">SUM(F64:F68)</f>
        <v>3022</v>
      </c>
      <c r="G69" s="1455">
        <f>SUM(G64:G68)</f>
        <v>3022</v>
      </c>
    </row>
    <row r="70" spans="1:7" ht="15.75" thickTop="1"/>
    <row r="71" spans="1:7">
      <c r="D71" s="1502">
        <f>D61+D69</f>
        <v>641</v>
      </c>
      <c r="E71" s="1502">
        <f t="shared" ref="E71:G71" si="2">E61+E69</f>
        <v>2538</v>
      </c>
      <c r="F71" s="1502">
        <f t="shared" si="2"/>
        <v>29024</v>
      </c>
      <c r="G71" s="1502">
        <f t="shared" si="2"/>
        <v>32203</v>
      </c>
    </row>
  </sheetData>
  <sheetProtection sheet="1" objects="1" scenarios="1" formatCells="0" formatColumns="0" formatRows="0" sort="0"/>
  <mergeCells count="2">
    <mergeCell ref="A1:C1"/>
    <mergeCell ref="A63:C63"/>
  </mergeCells>
  <pageMargins left="0.45" right="0.45" top="0.9" bottom="0.5" header="0.3" footer="0.3"/>
  <pageSetup paperSize="5" scale="90" orientation="portrait" r:id="rId1"/>
  <headerFooter>
    <oddHeader>&amp;L&amp;"Arial,Bold"&amp;16Table 8A:  FY2016-17 Budget Letter
&amp;K000000February 1, 2016 Student Membership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4"/>
  <sheetViews>
    <sheetView zoomScaleNormal="100" zoomScaleSheetLayoutView="90" workbookViewId="0">
      <pane xSplit="2" ySplit="3" topLeftCell="C4" activePane="bottomRight" state="frozen"/>
      <selection activeCell="F54" sqref="F54"/>
      <selection pane="topRight" activeCell="F54" sqref="F54"/>
      <selection pane="bottomLeft" activeCell="F54" sqref="F54"/>
      <selection pane="bottomRight" activeCell="A75" sqref="A75:XFD75"/>
    </sheetView>
  </sheetViews>
  <sheetFormatPr defaultColWidth="8.85546875" defaultRowHeight="12.75"/>
  <cols>
    <col min="1" max="1" width="3" style="16" bestFit="1" customWidth="1"/>
    <col min="2" max="2" width="17.5703125" style="16" bestFit="1" customWidth="1"/>
    <col min="3" max="3" width="14.42578125" style="16" bestFit="1" customWidth="1"/>
    <col min="4" max="4" width="14.28515625" style="16" customWidth="1"/>
    <col min="5" max="32" width="12.7109375" style="16" customWidth="1"/>
    <col min="33" max="33" width="13.5703125" style="16" customWidth="1"/>
    <col min="34" max="34" width="15.42578125" style="16" customWidth="1"/>
    <col min="35" max="35" width="13.5703125" style="16" customWidth="1"/>
    <col min="36" max="36" width="12.28515625" style="16" customWidth="1"/>
    <col min="37" max="38" width="11.140625" style="16" customWidth="1"/>
    <col min="39" max="44" width="13.42578125" style="16" customWidth="1"/>
    <col min="45" max="45" width="15.28515625" style="16" customWidth="1"/>
    <col min="46" max="46" width="12.28515625" style="16" customWidth="1"/>
    <col min="47" max="47" width="13.5703125" style="16" customWidth="1"/>
    <col min="48" max="48" width="15" style="16" bestFit="1" customWidth="1"/>
    <col min="49" max="49" width="14.42578125" style="16" customWidth="1"/>
    <col min="50" max="50" width="14.42578125" style="16" bestFit="1" customWidth="1"/>
    <col min="51" max="51" width="14.42578125" style="16" customWidth="1"/>
    <col min="52" max="52" width="13.28515625" style="16" customWidth="1"/>
    <col min="53" max="53" width="12.28515625" style="16" customWidth="1"/>
    <col min="54" max="54" width="13.28515625" style="16" customWidth="1"/>
    <col min="55" max="55" width="12.28515625" style="16" customWidth="1"/>
    <col min="56" max="56" width="14.85546875" style="16" bestFit="1" customWidth="1"/>
    <col min="57" max="16384" width="8.85546875" style="16"/>
  </cols>
  <sheetData>
    <row r="1" spans="1:56" s="1" customFormat="1" ht="35.450000000000003" customHeight="1">
      <c r="A1" s="476" t="s">
        <v>0</v>
      </c>
      <c r="B1" s="476"/>
      <c r="C1" s="477" t="s">
        <v>1</v>
      </c>
      <c r="D1" s="478" t="s">
        <v>2</v>
      </c>
      <c r="E1" s="478"/>
      <c r="F1" s="478"/>
      <c r="G1" s="478"/>
      <c r="H1" s="478"/>
      <c r="I1" s="478"/>
      <c r="J1" s="478"/>
      <c r="K1" s="478"/>
      <c r="L1" s="478" t="s">
        <v>2</v>
      </c>
      <c r="M1" s="478"/>
      <c r="N1" s="478"/>
      <c r="O1" s="478"/>
      <c r="P1" s="478"/>
      <c r="Q1" s="478"/>
      <c r="R1" s="478"/>
      <c r="S1" s="478"/>
      <c r="T1" s="478"/>
      <c r="U1" s="478" t="s">
        <v>2</v>
      </c>
      <c r="V1" s="478"/>
      <c r="W1" s="478"/>
      <c r="X1" s="478"/>
      <c r="Y1" s="478"/>
      <c r="Z1" s="478"/>
      <c r="AA1" s="478"/>
      <c r="AB1" s="478"/>
      <c r="AC1" s="478"/>
      <c r="AD1" s="475" t="s">
        <v>3</v>
      </c>
      <c r="AE1" s="475"/>
      <c r="AF1" s="475"/>
      <c r="AG1" s="475"/>
      <c r="AH1" s="477" t="s">
        <v>4</v>
      </c>
      <c r="AI1" s="477" t="s">
        <v>5</v>
      </c>
      <c r="AJ1" s="479" t="s">
        <v>6</v>
      </c>
      <c r="AK1" s="479"/>
      <c r="AL1" s="479"/>
      <c r="AM1" s="480" t="s">
        <v>7</v>
      </c>
      <c r="AN1" s="480"/>
      <c r="AO1" s="480"/>
      <c r="AP1" s="480"/>
      <c r="AQ1" s="480"/>
      <c r="AR1" s="480"/>
      <c r="AS1" s="477" t="s">
        <v>8</v>
      </c>
      <c r="AT1" s="481" t="s">
        <v>9</v>
      </c>
      <c r="AU1" s="481"/>
      <c r="AV1" s="477" t="s">
        <v>10</v>
      </c>
      <c r="AW1" s="477" t="s">
        <v>11</v>
      </c>
      <c r="AX1" s="477" t="s">
        <v>12</v>
      </c>
      <c r="AY1" s="477" t="s">
        <v>13</v>
      </c>
      <c r="AZ1" s="477" t="s">
        <v>14</v>
      </c>
      <c r="BA1" s="481" t="s">
        <v>15</v>
      </c>
      <c r="BB1" s="481"/>
      <c r="BC1" s="481"/>
      <c r="BD1" s="477" t="s">
        <v>16</v>
      </c>
    </row>
    <row r="2" spans="1:56" s="1" customFormat="1" ht="152.44999999999999" customHeight="1">
      <c r="A2" s="476"/>
      <c r="B2" s="476"/>
      <c r="C2" s="477"/>
      <c r="D2" s="2" t="s">
        <v>17</v>
      </c>
      <c r="E2" s="2" t="s">
        <v>18</v>
      </c>
      <c r="F2" s="2" t="s">
        <v>19</v>
      </c>
      <c r="G2" s="2" t="s">
        <v>20</v>
      </c>
      <c r="H2" s="2" t="s">
        <v>21</v>
      </c>
      <c r="I2" s="2" t="s">
        <v>22</v>
      </c>
      <c r="J2" s="2" t="s">
        <v>23</v>
      </c>
      <c r="K2" s="2" t="s">
        <v>24</v>
      </c>
      <c r="L2" s="2" t="s">
        <v>25</v>
      </c>
      <c r="M2" s="2" t="s">
        <v>26</v>
      </c>
      <c r="N2" s="2" t="s">
        <v>27</v>
      </c>
      <c r="O2" s="2" t="s">
        <v>28</v>
      </c>
      <c r="P2" s="2" t="s">
        <v>29</v>
      </c>
      <c r="Q2" s="2" t="s">
        <v>30</v>
      </c>
      <c r="R2" s="2" t="s">
        <v>31</v>
      </c>
      <c r="S2" s="2" t="s">
        <v>32</v>
      </c>
      <c r="T2" s="2" t="s">
        <v>33</v>
      </c>
      <c r="U2" s="2" t="s">
        <v>34</v>
      </c>
      <c r="V2" s="2" t="s">
        <v>35</v>
      </c>
      <c r="W2" s="2" t="s">
        <v>36</v>
      </c>
      <c r="X2" s="2" t="s">
        <v>37</v>
      </c>
      <c r="Y2" s="2" t="s">
        <v>38</v>
      </c>
      <c r="Z2" s="2" t="s">
        <v>39</v>
      </c>
      <c r="AA2" s="2" t="s">
        <v>40</v>
      </c>
      <c r="AB2" s="2" t="s">
        <v>41</v>
      </c>
      <c r="AC2" s="2" t="s">
        <v>42</v>
      </c>
      <c r="AD2" s="2" t="s">
        <v>43</v>
      </c>
      <c r="AE2" s="2" t="s">
        <v>44</v>
      </c>
      <c r="AF2" s="2" t="s">
        <v>45</v>
      </c>
      <c r="AG2" s="2" t="s">
        <v>46</v>
      </c>
      <c r="AH2" s="477"/>
      <c r="AI2" s="477"/>
      <c r="AJ2" s="3" t="s">
        <v>47</v>
      </c>
      <c r="AK2" s="4" t="s">
        <v>48</v>
      </c>
      <c r="AL2" s="4" t="s">
        <v>49</v>
      </c>
      <c r="AM2" s="3" t="s">
        <v>50</v>
      </c>
      <c r="AN2" s="3" t="s">
        <v>51</v>
      </c>
      <c r="AO2" s="3" t="s">
        <v>52</v>
      </c>
      <c r="AP2" s="3" t="s">
        <v>53</v>
      </c>
      <c r="AQ2" s="3" t="s">
        <v>54</v>
      </c>
      <c r="AR2" s="3" t="s">
        <v>55</v>
      </c>
      <c r="AS2" s="477"/>
      <c r="AT2" s="5" t="s">
        <v>56</v>
      </c>
      <c r="AU2" s="5" t="s">
        <v>57</v>
      </c>
      <c r="AV2" s="477"/>
      <c r="AW2" s="477"/>
      <c r="AX2" s="477"/>
      <c r="AY2" s="477"/>
      <c r="AZ2" s="477"/>
      <c r="BA2" s="5" t="s">
        <v>58</v>
      </c>
      <c r="BB2" s="5" t="s">
        <v>59</v>
      </c>
      <c r="BC2" s="5" t="s">
        <v>60</v>
      </c>
      <c r="BD2" s="477"/>
    </row>
    <row r="3" spans="1:56" s="9" customFormat="1">
      <c r="A3" s="6"/>
      <c r="B3" s="7"/>
      <c r="C3" s="8">
        <v>1</v>
      </c>
      <c r="D3" s="8">
        <v>2</v>
      </c>
      <c r="E3" s="8">
        <v>3</v>
      </c>
      <c r="F3" s="8">
        <v>4</v>
      </c>
      <c r="G3" s="8">
        <v>5</v>
      </c>
      <c r="H3" s="8">
        <v>6</v>
      </c>
      <c r="I3" s="8">
        <v>7</v>
      </c>
      <c r="J3" s="8">
        <v>8</v>
      </c>
      <c r="K3" s="8">
        <v>9</v>
      </c>
      <c r="L3" s="8">
        <v>10</v>
      </c>
      <c r="M3" s="8">
        <v>11</v>
      </c>
      <c r="N3" s="8">
        <v>12</v>
      </c>
      <c r="O3" s="8">
        <v>13</v>
      </c>
      <c r="P3" s="8">
        <v>14</v>
      </c>
      <c r="Q3" s="8">
        <v>15</v>
      </c>
      <c r="R3" s="8">
        <v>16</v>
      </c>
      <c r="S3" s="8">
        <v>17</v>
      </c>
      <c r="T3" s="8">
        <v>18</v>
      </c>
      <c r="U3" s="8">
        <v>19</v>
      </c>
      <c r="V3" s="8">
        <v>20</v>
      </c>
      <c r="W3" s="8">
        <v>21</v>
      </c>
      <c r="X3" s="8">
        <v>22</v>
      </c>
      <c r="Y3" s="8">
        <v>23</v>
      </c>
      <c r="Z3" s="8">
        <v>24</v>
      </c>
      <c r="AA3" s="8">
        <v>25</v>
      </c>
      <c r="AB3" s="8">
        <v>26</v>
      </c>
      <c r="AC3" s="8">
        <v>27</v>
      </c>
      <c r="AD3" s="8">
        <v>28</v>
      </c>
      <c r="AE3" s="8">
        <v>29</v>
      </c>
      <c r="AF3" s="8">
        <v>30</v>
      </c>
      <c r="AG3" s="8">
        <v>31</v>
      </c>
      <c r="AH3" s="8">
        <v>32</v>
      </c>
      <c r="AI3" s="8">
        <v>33</v>
      </c>
      <c r="AJ3" s="8">
        <v>34</v>
      </c>
      <c r="AK3" s="8">
        <v>35</v>
      </c>
      <c r="AL3" s="8">
        <v>36</v>
      </c>
      <c r="AM3" s="8">
        <v>37</v>
      </c>
      <c r="AN3" s="8">
        <v>38</v>
      </c>
      <c r="AO3" s="8">
        <v>39</v>
      </c>
      <c r="AP3" s="8">
        <v>40</v>
      </c>
      <c r="AQ3" s="8">
        <v>41</v>
      </c>
      <c r="AR3" s="8">
        <v>42</v>
      </c>
      <c r="AS3" s="8">
        <v>43</v>
      </c>
      <c r="AT3" s="8">
        <v>44</v>
      </c>
      <c r="AU3" s="8">
        <v>45</v>
      </c>
      <c r="AV3" s="8">
        <v>46</v>
      </c>
      <c r="AW3" s="8">
        <v>47</v>
      </c>
      <c r="AX3" s="8">
        <v>48</v>
      </c>
      <c r="AY3" s="8">
        <v>49</v>
      </c>
      <c r="AZ3" s="8">
        <v>50</v>
      </c>
      <c r="BA3" s="8">
        <v>51</v>
      </c>
      <c r="BB3" s="8">
        <v>52</v>
      </c>
      <c r="BC3" s="8">
        <v>53</v>
      </c>
      <c r="BD3" s="8">
        <v>54</v>
      </c>
    </row>
    <row r="4" spans="1:56" s="9" customFormat="1" hidden="1">
      <c r="A4" s="6"/>
      <c r="B4" s="7"/>
      <c r="C4" s="8"/>
      <c r="D4" s="8"/>
      <c r="E4" s="8"/>
      <c r="F4" s="8" t="s">
        <v>61</v>
      </c>
      <c r="G4" s="8" t="s">
        <v>61</v>
      </c>
      <c r="H4" s="8" t="s">
        <v>61</v>
      </c>
      <c r="I4" s="8" t="s">
        <v>61</v>
      </c>
      <c r="J4" s="8" t="s">
        <v>61</v>
      </c>
      <c r="K4" s="8" t="s">
        <v>61</v>
      </c>
      <c r="L4" s="8" t="s">
        <v>61</v>
      </c>
      <c r="M4" s="8" t="s">
        <v>61</v>
      </c>
      <c r="N4" s="8" t="s">
        <v>61</v>
      </c>
      <c r="O4" s="8" t="s">
        <v>61</v>
      </c>
      <c r="P4" s="8" t="s">
        <v>61</v>
      </c>
      <c r="Q4" s="8" t="s">
        <v>61</v>
      </c>
      <c r="R4" s="8" t="s">
        <v>61</v>
      </c>
      <c r="S4" s="8" t="s">
        <v>61</v>
      </c>
      <c r="T4" s="8"/>
      <c r="U4" s="8"/>
      <c r="V4" s="8"/>
      <c r="W4" s="8"/>
      <c r="X4" s="8"/>
      <c r="Y4" s="8"/>
      <c r="Z4" s="8"/>
      <c r="AA4" s="8"/>
      <c r="AB4" s="8"/>
      <c r="AC4" s="8"/>
      <c r="AD4" s="8"/>
      <c r="AE4" s="8" t="s">
        <v>62</v>
      </c>
      <c r="AF4" s="8" t="s">
        <v>62</v>
      </c>
      <c r="AG4" s="8"/>
      <c r="AH4" s="8"/>
      <c r="AI4" s="8"/>
      <c r="AJ4" s="8"/>
      <c r="AK4" s="8"/>
      <c r="AL4" s="8"/>
      <c r="AM4" s="8"/>
      <c r="AN4" s="8"/>
      <c r="AO4" s="8"/>
      <c r="AP4" s="8"/>
      <c r="AQ4" s="8"/>
      <c r="AR4" s="8"/>
      <c r="AS4" s="8"/>
      <c r="AT4" s="8"/>
      <c r="AU4" s="8"/>
      <c r="AV4" s="8"/>
      <c r="AW4" s="8"/>
      <c r="AX4" s="8"/>
      <c r="AY4" s="8"/>
      <c r="AZ4" s="8"/>
      <c r="BA4" s="10"/>
      <c r="BB4" s="10"/>
      <c r="BC4" s="10"/>
      <c r="BD4" s="10"/>
    </row>
    <row r="5" spans="1:56" ht="15.6" customHeight="1">
      <c r="A5" s="11">
        <v>1</v>
      </c>
      <c r="B5" s="12" t="s">
        <v>63</v>
      </c>
      <c r="C5" s="13">
        <v>52412735</v>
      </c>
      <c r="D5" s="13">
        <v>0</v>
      </c>
      <c r="E5" s="13">
        <v>0</v>
      </c>
      <c r="F5" s="13">
        <v>0</v>
      </c>
      <c r="G5" s="13">
        <v>0</v>
      </c>
      <c r="H5" s="13">
        <v>0</v>
      </c>
      <c r="I5" s="13">
        <v>0</v>
      </c>
      <c r="J5" s="13">
        <v>0</v>
      </c>
      <c r="K5" s="13">
        <v>0</v>
      </c>
      <c r="L5" s="13">
        <v>0</v>
      </c>
      <c r="M5" s="13">
        <v>0</v>
      </c>
      <c r="N5" s="13">
        <v>0</v>
      </c>
      <c r="O5" s="13">
        <v>0</v>
      </c>
      <c r="P5" s="13">
        <v>0</v>
      </c>
      <c r="Q5" s="13">
        <v>0</v>
      </c>
      <c r="R5" s="13">
        <v>0</v>
      </c>
      <c r="S5" s="13">
        <v>0</v>
      </c>
      <c r="T5" s="13">
        <v>0</v>
      </c>
      <c r="U5" s="13">
        <v>0</v>
      </c>
      <c r="V5" s="13">
        <v>0</v>
      </c>
      <c r="W5" s="13">
        <v>0</v>
      </c>
      <c r="X5" s="13">
        <v>0</v>
      </c>
      <c r="Y5" s="13">
        <v>0</v>
      </c>
      <c r="Z5" s="13">
        <v>-17681</v>
      </c>
      <c r="AA5" s="13">
        <v>-94058</v>
      </c>
      <c r="AB5" s="13">
        <v>-16629</v>
      </c>
      <c r="AC5" s="13">
        <v>0</v>
      </c>
      <c r="AD5" s="13">
        <v>0</v>
      </c>
      <c r="AE5" s="13">
        <v>-228407</v>
      </c>
      <c r="AF5" s="13">
        <v>-197659</v>
      </c>
      <c r="AG5" s="14">
        <v>-554434</v>
      </c>
      <c r="AH5" s="14">
        <v>51858301</v>
      </c>
      <c r="AI5" s="14">
        <v>5444</v>
      </c>
      <c r="AJ5" s="15">
        <v>-60677</v>
      </c>
      <c r="AK5" s="13">
        <v>0</v>
      </c>
      <c r="AL5" s="13">
        <v>-60677</v>
      </c>
      <c r="AM5" s="13">
        <v>43552</v>
      </c>
      <c r="AN5" s="13">
        <v>-51718</v>
      </c>
      <c r="AO5" s="15">
        <v>-8166</v>
      </c>
      <c r="AP5" s="13">
        <v>85657</v>
      </c>
      <c r="AQ5" s="13">
        <v>-61305</v>
      </c>
      <c r="AR5" s="15">
        <v>24352</v>
      </c>
      <c r="AS5" s="14">
        <v>51813810</v>
      </c>
      <c r="AT5" s="13">
        <v>0</v>
      </c>
      <c r="AU5" s="13">
        <v>115780</v>
      </c>
      <c r="AV5" s="14">
        <v>51929590</v>
      </c>
      <c r="AW5" s="13">
        <v>47600736</v>
      </c>
      <c r="AX5" s="13">
        <v>4328854</v>
      </c>
      <c r="AY5" s="13"/>
      <c r="AZ5" s="13">
        <v>4328854</v>
      </c>
      <c r="BA5" s="13">
        <v>0</v>
      </c>
      <c r="BB5" s="13">
        <v>74494</v>
      </c>
      <c r="BC5" s="13">
        <v>0</v>
      </c>
      <c r="BD5" s="14">
        <v>52004084</v>
      </c>
    </row>
    <row r="6" spans="1:56" ht="15.6" customHeight="1">
      <c r="A6" s="17">
        <v>2</v>
      </c>
      <c r="B6" s="18" t="s">
        <v>64</v>
      </c>
      <c r="C6" s="19">
        <v>28983916</v>
      </c>
      <c r="D6" s="19">
        <v>0</v>
      </c>
      <c r="E6" s="19">
        <v>0</v>
      </c>
      <c r="F6" s="19">
        <v>0</v>
      </c>
      <c r="G6" s="19">
        <v>0</v>
      </c>
      <c r="H6" s="19">
        <v>0</v>
      </c>
      <c r="I6" s="19">
        <v>0</v>
      </c>
      <c r="J6" s="19">
        <v>0</v>
      </c>
      <c r="K6" s="19">
        <v>0</v>
      </c>
      <c r="L6" s="19">
        <v>0</v>
      </c>
      <c r="M6" s="19">
        <v>0</v>
      </c>
      <c r="N6" s="19">
        <v>0</v>
      </c>
      <c r="O6" s="19">
        <v>0</v>
      </c>
      <c r="P6" s="19">
        <v>0</v>
      </c>
      <c r="Q6" s="19">
        <v>0</v>
      </c>
      <c r="R6" s="19">
        <v>0</v>
      </c>
      <c r="S6" s="19">
        <v>0</v>
      </c>
      <c r="T6" s="19">
        <v>0</v>
      </c>
      <c r="U6" s="19">
        <v>0</v>
      </c>
      <c r="V6" s="19">
        <v>0</v>
      </c>
      <c r="W6" s="19">
        <v>0</v>
      </c>
      <c r="X6" s="19">
        <v>-3462</v>
      </c>
      <c r="Y6" s="19">
        <v>0</v>
      </c>
      <c r="Z6" s="19">
        <v>0</v>
      </c>
      <c r="AA6" s="19">
        <v>0</v>
      </c>
      <c r="AB6" s="19">
        <v>0</v>
      </c>
      <c r="AC6" s="19">
        <v>0</v>
      </c>
      <c r="AD6" s="19">
        <v>0</v>
      </c>
      <c r="AE6" s="19">
        <v>-72461</v>
      </c>
      <c r="AF6" s="19">
        <v>-76535</v>
      </c>
      <c r="AG6" s="20">
        <v>-152458</v>
      </c>
      <c r="AH6" s="20">
        <v>28831458</v>
      </c>
      <c r="AI6" s="20">
        <v>7198</v>
      </c>
      <c r="AJ6" s="21">
        <v>-82335</v>
      </c>
      <c r="AK6" s="19">
        <v>0</v>
      </c>
      <c r="AL6" s="19">
        <v>-82335</v>
      </c>
      <c r="AM6" s="19">
        <v>251930</v>
      </c>
      <c r="AN6" s="19">
        <v>-28792</v>
      </c>
      <c r="AO6" s="21">
        <v>223138</v>
      </c>
      <c r="AP6" s="19">
        <v>-11853</v>
      </c>
      <c r="AQ6" s="19">
        <v>13635</v>
      </c>
      <c r="AR6" s="21">
        <v>1782</v>
      </c>
      <c r="AS6" s="20">
        <v>28974043</v>
      </c>
      <c r="AT6" s="19">
        <v>0</v>
      </c>
      <c r="AU6" s="19">
        <v>55850</v>
      </c>
      <c r="AV6" s="20">
        <v>29029893</v>
      </c>
      <c r="AW6" s="19">
        <v>26570795</v>
      </c>
      <c r="AX6" s="19">
        <v>2459098</v>
      </c>
      <c r="AY6" s="19"/>
      <c r="AZ6" s="19">
        <v>2459098</v>
      </c>
      <c r="BA6" s="19">
        <v>0</v>
      </c>
      <c r="BB6" s="19">
        <v>25000</v>
      </c>
      <c r="BC6" s="19">
        <v>0</v>
      </c>
      <c r="BD6" s="20">
        <v>29054893</v>
      </c>
    </row>
    <row r="7" spans="1:56" ht="15.6" customHeight="1">
      <c r="A7" s="17">
        <v>3</v>
      </c>
      <c r="B7" s="18" t="s">
        <v>65</v>
      </c>
      <c r="C7" s="19">
        <v>96261133</v>
      </c>
      <c r="D7" s="19">
        <v>0</v>
      </c>
      <c r="E7" s="19">
        <v>0</v>
      </c>
      <c r="F7" s="19">
        <v>-5831</v>
      </c>
      <c r="G7" s="19">
        <v>0</v>
      </c>
      <c r="H7" s="19">
        <v>0</v>
      </c>
      <c r="I7" s="19">
        <v>0</v>
      </c>
      <c r="J7" s="19">
        <v>0</v>
      </c>
      <c r="K7" s="19">
        <v>0</v>
      </c>
      <c r="L7" s="19">
        <v>0</v>
      </c>
      <c r="M7" s="19">
        <v>0</v>
      </c>
      <c r="N7" s="19">
        <v>-93786</v>
      </c>
      <c r="O7" s="19">
        <v>0</v>
      </c>
      <c r="P7" s="19">
        <v>0</v>
      </c>
      <c r="Q7" s="19">
        <v>0</v>
      </c>
      <c r="R7" s="19">
        <v>-7950</v>
      </c>
      <c r="S7" s="19">
        <v>0</v>
      </c>
      <c r="T7" s="19">
        <v>0</v>
      </c>
      <c r="U7" s="19">
        <v>0</v>
      </c>
      <c r="V7" s="19">
        <v>0</v>
      </c>
      <c r="W7" s="19">
        <v>-27431</v>
      </c>
      <c r="X7" s="19">
        <v>0</v>
      </c>
      <c r="Y7" s="19">
        <v>0</v>
      </c>
      <c r="Z7" s="19">
        <v>0</v>
      </c>
      <c r="AA7" s="19">
        <v>0</v>
      </c>
      <c r="AB7" s="19">
        <v>0</v>
      </c>
      <c r="AC7" s="19">
        <v>0</v>
      </c>
      <c r="AD7" s="19">
        <v>0</v>
      </c>
      <c r="AE7" s="19">
        <v>-240397</v>
      </c>
      <c r="AF7" s="19">
        <v>-227744</v>
      </c>
      <c r="AG7" s="20">
        <v>-603139</v>
      </c>
      <c r="AH7" s="20">
        <v>95657994</v>
      </c>
      <c r="AI7" s="20">
        <v>4443</v>
      </c>
      <c r="AJ7" s="21">
        <v>-197564</v>
      </c>
      <c r="AK7" s="19">
        <v>0</v>
      </c>
      <c r="AL7" s="19">
        <v>-197564</v>
      </c>
      <c r="AM7" s="19">
        <v>462072</v>
      </c>
      <c r="AN7" s="19">
        <v>-73310</v>
      </c>
      <c r="AO7" s="21">
        <v>388762</v>
      </c>
      <c r="AP7" s="19">
        <v>118035</v>
      </c>
      <c r="AQ7" s="19">
        <v>-46523</v>
      </c>
      <c r="AR7" s="21">
        <v>71512</v>
      </c>
      <c r="AS7" s="20">
        <v>95920704</v>
      </c>
      <c r="AT7" s="19">
        <v>0</v>
      </c>
      <c r="AU7" s="19">
        <v>269018</v>
      </c>
      <c r="AV7" s="20">
        <v>96189722</v>
      </c>
      <c r="AW7" s="19">
        <v>88104869</v>
      </c>
      <c r="AX7" s="19">
        <v>8084853</v>
      </c>
      <c r="AY7" s="19"/>
      <c r="AZ7" s="19">
        <v>8084853</v>
      </c>
      <c r="BA7" s="19">
        <v>0</v>
      </c>
      <c r="BB7" s="19">
        <v>188258</v>
      </c>
      <c r="BC7" s="19">
        <v>197049</v>
      </c>
      <c r="BD7" s="20">
        <v>96575029</v>
      </c>
    </row>
    <row r="8" spans="1:56" ht="15.6" customHeight="1">
      <c r="A8" s="17">
        <v>4</v>
      </c>
      <c r="B8" s="18" t="s">
        <v>66</v>
      </c>
      <c r="C8" s="19">
        <v>21933598.5</v>
      </c>
      <c r="D8" s="19">
        <v>0</v>
      </c>
      <c r="E8" s="19">
        <v>0</v>
      </c>
      <c r="F8" s="19">
        <v>0</v>
      </c>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0</v>
      </c>
      <c r="Z8" s="19">
        <v>0</v>
      </c>
      <c r="AA8" s="19">
        <v>0</v>
      </c>
      <c r="AB8" s="19">
        <v>0</v>
      </c>
      <c r="AC8" s="19">
        <v>0</v>
      </c>
      <c r="AD8" s="19">
        <v>0</v>
      </c>
      <c r="AE8" s="19">
        <v>-64048</v>
      </c>
      <c r="AF8" s="19">
        <v>-7534</v>
      </c>
      <c r="AG8" s="20">
        <v>-71582</v>
      </c>
      <c r="AH8" s="20">
        <v>21862016.5</v>
      </c>
      <c r="AI8" s="20">
        <v>6451</v>
      </c>
      <c r="AJ8" s="21">
        <v>-43849</v>
      </c>
      <c r="AK8" s="19">
        <v>0</v>
      </c>
      <c r="AL8" s="19">
        <v>-43849</v>
      </c>
      <c r="AM8" s="19">
        <v>-238687</v>
      </c>
      <c r="AN8" s="19">
        <v>32255</v>
      </c>
      <c r="AO8" s="21">
        <v>-206432</v>
      </c>
      <c r="AP8" s="19">
        <v>-390</v>
      </c>
      <c r="AQ8" s="19">
        <v>-11331</v>
      </c>
      <c r="AR8" s="21">
        <v>-11721</v>
      </c>
      <c r="AS8" s="20">
        <v>21600014.5</v>
      </c>
      <c r="AT8" s="19">
        <v>84000</v>
      </c>
      <c r="AU8" s="19">
        <v>32270</v>
      </c>
      <c r="AV8" s="20">
        <v>21716285</v>
      </c>
      <c r="AW8" s="19">
        <v>19942857</v>
      </c>
      <c r="AX8" s="19">
        <v>1773428</v>
      </c>
      <c r="AY8" s="19"/>
      <c r="AZ8" s="19">
        <v>1773428</v>
      </c>
      <c r="BA8" s="19">
        <v>14000</v>
      </c>
      <c r="BB8" s="19">
        <v>50932</v>
      </c>
      <c r="BC8" s="19">
        <v>170566</v>
      </c>
      <c r="BD8" s="20">
        <v>21951783</v>
      </c>
    </row>
    <row r="9" spans="1:56" ht="15.6" customHeight="1">
      <c r="A9" s="22">
        <v>5</v>
      </c>
      <c r="B9" s="23" t="s">
        <v>67</v>
      </c>
      <c r="C9" s="24">
        <v>33110792</v>
      </c>
      <c r="D9" s="24">
        <v>0</v>
      </c>
      <c r="E9" s="24">
        <v>0</v>
      </c>
      <c r="F9" s="24">
        <v>0</v>
      </c>
      <c r="G9" s="24">
        <v>0</v>
      </c>
      <c r="H9" s="24">
        <v>0</v>
      </c>
      <c r="I9" s="24">
        <v>0</v>
      </c>
      <c r="J9" s="24">
        <v>0</v>
      </c>
      <c r="K9" s="24">
        <v>0</v>
      </c>
      <c r="L9" s="24">
        <v>-2662</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-153230</v>
      </c>
      <c r="AF9" s="24">
        <v>-232920</v>
      </c>
      <c r="AG9" s="25">
        <v>-388812</v>
      </c>
      <c r="AH9" s="25">
        <v>32721980</v>
      </c>
      <c r="AI9" s="25">
        <v>6000</v>
      </c>
      <c r="AJ9" s="26">
        <v>-136749</v>
      </c>
      <c r="AK9" s="24">
        <v>0</v>
      </c>
      <c r="AL9" s="24">
        <v>-136749</v>
      </c>
      <c r="AM9" s="24">
        <v>-612000</v>
      </c>
      <c r="AN9" s="24">
        <v>-159000</v>
      </c>
      <c r="AO9" s="26">
        <v>-771000</v>
      </c>
      <c r="AP9" s="24">
        <v>45850</v>
      </c>
      <c r="AQ9" s="24">
        <v>30564</v>
      </c>
      <c r="AR9" s="26">
        <v>76414</v>
      </c>
      <c r="AS9" s="25">
        <v>31890645</v>
      </c>
      <c r="AT9" s="24">
        <v>0</v>
      </c>
      <c r="AU9" s="24">
        <v>62029</v>
      </c>
      <c r="AV9" s="25">
        <v>31952674</v>
      </c>
      <c r="AW9" s="24">
        <v>29418316</v>
      </c>
      <c r="AX9" s="24">
        <v>2534358</v>
      </c>
      <c r="AY9" s="24"/>
      <c r="AZ9" s="24">
        <v>2534358</v>
      </c>
      <c r="BA9" s="24">
        <v>0</v>
      </c>
      <c r="BB9" s="24">
        <v>88298</v>
      </c>
      <c r="BC9" s="24">
        <v>36433</v>
      </c>
      <c r="BD9" s="25">
        <v>32077405</v>
      </c>
    </row>
    <row r="10" spans="1:56" ht="15.6" customHeight="1">
      <c r="A10" s="11">
        <v>6</v>
      </c>
      <c r="B10" s="12" t="s">
        <v>68</v>
      </c>
      <c r="C10" s="13">
        <v>34533917.5</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-88990</v>
      </c>
      <c r="AF10" s="13">
        <v>-73454</v>
      </c>
      <c r="AG10" s="14">
        <v>-162444</v>
      </c>
      <c r="AH10" s="14">
        <v>34371473.5</v>
      </c>
      <c r="AI10" s="14">
        <v>5830</v>
      </c>
      <c r="AJ10" s="15">
        <v>-23375</v>
      </c>
      <c r="AK10" s="13">
        <v>0</v>
      </c>
      <c r="AL10" s="13">
        <v>-23375</v>
      </c>
      <c r="AM10" s="13">
        <v>-250690</v>
      </c>
      <c r="AN10" s="13">
        <v>-116600</v>
      </c>
      <c r="AO10" s="15">
        <v>-367290</v>
      </c>
      <c r="AP10" s="13">
        <v>20789</v>
      </c>
      <c r="AQ10" s="13">
        <v>-16086</v>
      </c>
      <c r="AR10" s="15">
        <v>4703</v>
      </c>
      <c r="AS10" s="14">
        <v>33985511.5</v>
      </c>
      <c r="AT10" s="13">
        <v>0</v>
      </c>
      <c r="AU10" s="13">
        <v>71724</v>
      </c>
      <c r="AV10" s="14">
        <v>34057236</v>
      </c>
      <c r="AW10" s="13">
        <v>31279797</v>
      </c>
      <c r="AX10" s="13">
        <v>2777439</v>
      </c>
      <c r="AY10" s="13"/>
      <c r="AZ10" s="13">
        <v>2777439</v>
      </c>
      <c r="BA10" s="13">
        <v>0</v>
      </c>
      <c r="BB10" s="13">
        <v>28322</v>
      </c>
      <c r="BC10" s="13">
        <v>14899</v>
      </c>
      <c r="BD10" s="14">
        <v>34100457</v>
      </c>
    </row>
    <row r="11" spans="1:56" ht="15.6" customHeight="1">
      <c r="A11" s="17">
        <v>7</v>
      </c>
      <c r="B11" s="18" t="s">
        <v>69</v>
      </c>
      <c r="C11" s="19">
        <v>6866280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-31577</v>
      </c>
      <c r="AF11" s="19">
        <v>-19454</v>
      </c>
      <c r="AG11" s="20">
        <v>-51031</v>
      </c>
      <c r="AH11" s="20">
        <v>6815249</v>
      </c>
      <c r="AI11" s="20">
        <v>3190</v>
      </c>
      <c r="AJ11" s="21">
        <v>-8623</v>
      </c>
      <c r="AK11" s="19">
        <v>0</v>
      </c>
      <c r="AL11" s="19">
        <v>-8623</v>
      </c>
      <c r="AM11" s="19">
        <v>-63800</v>
      </c>
      <c r="AN11" s="19">
        <v>0</v>
      </c>
      <c r="AO11" s="21">
        <v>-63800</v>
      </c>
      <c r="AP11" s="19">
        <v>-7480</v>
      </c>
      <c r="AQ11" s="19">
        <v>-3514</v>
      </c>
      <c r="AR11" s="21">
        <v>-10994</v>
      </c>
      <c r="AS11" s="20">
        <v>6731832</v>
      </c>
      <c r="AT11" s="19">
        <v>0</v>
      </c>
      <c r="AU11" s="19">
        <v>33420</v>
      </c>
      <c r="AV11" s="20">
        <v>6765252</v>
      </c>
      <c r="AW11" s="19">
        <v>6209740</v>
      </c>
      <c r="AX11" s="19">
        <v>555512</v>
      </c>
      <c r="AY11" s="19"/>
      <c r="AZ11" s="19">
        <v>555512</v>
      </c>
      <c r="BA11" s="19">
        <v>0</v>
      </c>
      <c r="BB11" s="19">
        <v>33082</v>
      </c>
      <c r="BC11" s="19">
        <v>0</v>
      </c>
      <c r="BD11" s="20">
        <v>6798334</v>
      </c>
    </row>
    <row r="12" spans="1:56" ht="15.6" customHeight="1">
      <c r="A12" s="17">
        <v>8</v>
      </c>
      <c r="B12" s="18" t="s">
        <v>70</v>
      </c>
      <c r="C12" s="19">
        <v>119914081</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9">
        <v>0</v>
      </c>
      <c r="AD12" s="19">
        <v>0</v>
      </c>
      <c r="AE12" s="19">
        <v>-246774</v>
      </c>
      <c r="AF12" s="19">
        <v>-306843</v>
      </c>
      <c r="AG12" s="20">
        <v>-553617</v>
      </c>
      <c r="AH12" s="20">
        <v>119360464</v>
      </c>
      <c r="AI12" s="20">
        <v>5510</v>
      </c>
      <c r="AJ12" s="21">
        <v>-133873</v>
      </c>
      <c r="AK12" s="19">
        <v>0</v>
      </c>
      <c r="AL12" s="19">
        <v>-133873</v>
      </c>
      <c r="AM12" s="19">
        <v>1829320</v>
      </c>
      <c r="AN12" s="19">
        <v>-225910</v>
      </c>
      <c r="AO12" s="21">
        <v>1603410</v>
      </c>
      <c r="AP12" s="19">
        <v>-41542</v>
      </c>
      <c r="AQ12" s="19">
        <v>10213</v>
      </c>
      <c r="AR12" s="21">
        <v>-31329</v>
      </c>
      <c r="AS12" s="20">
        <v>120798672</v>
      </c>
      <c r="AT12" s="19">
        <v>84000</v>
      </c>
      <c r="AU12" s="19">
        <v>245242</v>
      </c>
      <c r="AV12" s="20">
        <v>121127914</v>
      </c>
      <c r="AW12" s="19">
        <v>110765935</v>
      </c>
      <c r="AX12" s="19">
        <v>10361979</v>
      </c>
      <c r="AY12" s="19"/>
      <c r="AZ12" s="19">
        <v>10361979</v>
      </c>
      <c r="BA12" s="19">
        <v>8000</v>
      </c>
      <c r="BB12" s="19">
        <v>109718</v>
      </c>
      <c r="BC12" s="19">
        <v>0</v>
      </c>
      <c r="BD12" s="20">
        <v>121245632</v>
      </c>
    </row>
    <row r="13" spans="1:56" ht="15.6" customHeight="1">
      <c r="A13" s="17">
        <v>9</v>
      </c>
      <c r="B13" s="18" t="s">
        <v>71</v>
      </c>
      <c r="C13" s="19">
        <v>215402906.5</v>
      </c>
      <c r="D13" s="19">
        <v>-3677101</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9">
        <v>0</v>
      </c>
      <c r="AC13" s="19">
        <v>0</v>
      </c>
      <c r="AD13" s="19">
        <v>0</v>
      </c>
      <c r="AE13" s="19">
        <v>-484924</v>
      </c>
      <c r="AF13" s="19">
        <v>-517611</v>
      </c>
      <c r="AG13" s="20">
        <v>-4679636</v>
      </c>
      <c r="AH13" s="20">
        <v>210723270.5</v>
      </c>
      <c r="AI13" s="20">
        <v>5368</v>
      </c>
      <c r="AJ13" s="21">
        <v>-791699</v>
      </c>
      <c r="AK13" s="19">
        <v>0</v>
      </c>
      <c r="AL13" s="19">
        <v>-791699</v>
      </c>
      <c r="AM13" s="19">
        <v>-397232</v>
      </c>
      <c r="AN13" s="19">
        <v>-587796</v>
      </c>
      <c r="AO13" s="21">
        <v>-985028</v>
      </c>
      <c r="AP13" s="27">
        <v>245840</v>
      </c>
      <c r="AQ13" s="19">
        <v>-86663</v>
      </c>
      <c r="AR13" s="21">
        <v>159177</v>
      </c>
      <c r="AS13" s="20">
        <v>209105720.5</v>
      </c>
      <c r="AT13" s="19">
        <v>378000</v>
      </c>
      <c r="AU13" s="19">
        <v>452896</v>
      </c>
      <c r="AV13" s="20">
        <v>209936617</v>
      </c>
      <c r="AW13" s="19">
        <v>192603320</v>
      </c>
      <c r="AX13" s="19">
        <v>17333297</v>
      </c>
      <c r="AY13" s="19"/>
      <c r="AZ13" s="19">
        <v>17333297</v>
      </c>
      <c r="BA13" s="19">
        <v>42000</v>
      </c>
      <c r="BB13" s="19">
        <v>223244</v>
      </c>
      <c r="BC13" s="19">
        <v>0</v>
      </c>
      <c r="BD13" s="20">
        <v>210201861</v>
      </c>
    </row>
    <row r="14" spans="1:56" ht="15.6" customHeight="1">
      <c r="A14" s="22">
        <v>10</v>
      </c>
      <c r="B14" s="23" t="s">
        <v>72</v>
      </c>
      <c r="C14" s="24">
        <v>153718427</v>
      </c>
      <c r="D14" s="24">
        <v>0</v>
      </c>
      <c r="E14" s="24">
        <v>0</v>
      </c>
      <c r="F14" s="24">
        <v>0</v>
      </c>
      <c r="G14" s="24">
        <v>0</v>
      </c>
      <c r="H14" s="24">
        <v>0</v>
      </c>
      <c r="I14" s="24">
        <v>0</v>
      </c>
      <c r="J14" s="24">
        <v>0</v>
      </c>
      <c r="K14" s="24">
        <v>-3922814</v>
      </c>
      <c r="L14" s="24">
        <v>0</v>
      </c>
      <c r="M14" s="24">
        <v>-2804072</v>
      </c>
      <c r="N14" s="24">
        <v>0</v>
      </c>
      <c r="O14" s="24">
        <v>0</v>
      </c>
      <c r="P14" s="24">
        <v>0</v>
      </c>
      <c r="Q14" s="24">
        <v>0</v>
      </c>
      <c r="R14" s="24">
        <v>0</v>
      </c>
      <c r="S14" s="24">
        <v>0</v>
      </c>
      <c r="T14" s="24">
        <v>0</v>
      </c>
      <c r="U14" s="24">
        <v>0</v>
      </c>
      <c r="V14" s="24">
        <v>0</v>
      </c>
      <c r="W14" s="24">
        <v>0</v>
      </c>
      <c r="X14" s="24">
        <v>-1781476</v>
      </c>
      <c r="Y14" s="24">
        <v>0</v>
      </c>
      <c r="Z14" s="24">
        <v>0</v>
      </c>
      <c r="AA14" s="24">
        <v>0</v>
      </c>
      <c r="AB14" s="24">
        <v>0</v>
      </c>
      <c r="AC14" s="24">
        <v>0</v>
      </c>
      <c r="AD14" s="24">
        <v>0</v>
      </c>
      <c r="AE14" s="24">
        <v>-323693</v>
      </c>
      <c r="AF14" s="24">
        <v>-313669</v>
      </c>
      <c r="AG14" s="25">
        <v>-9145724</v>
      </c>
      <c r="AH14" s="25">
        <v>144572703</v>
      </c>
      <c r="AI14" s="25">
        <v>4721</v>
      </c>
      <c r="AJ14" s="26">
        <v>-215854</v>
      </c>
      <c r="AK14" s="24">
        <v>0</v>
      </c>
      <c r="AL14" s="24">
        <v>-215854</v>
      </c>
      <c r="AM14" s="24">
        <v>1052783</v>
      </c>
      <c r="AN14" s="24">
        <v>372959</v>
      </c>
      <c r="AO14" s="26">
        <v>1425742</v>
      </c>
      <c r="AP14" s="24">
        <v>154703</v>
      </c>
      <c r="AQ14" s="24">
        <v>-61475</v>
      </c>
      <c r="AR14" s="26">
        <v>93228</v>
      </c>
      <c r="AS14" s="25">
        <v>145875819</v>
      </c>
      <c r="AT14" s="24">
        <v>714000</v>
      </c>
      <c r="AU14" s="24">
        <v>345046</v>
      </c>
      <c r="AV14" s="25">
        <v>146934865</v>
      </c>
      <c r="AW14" s="24">
        <v>134452668</v>
      </c>
      <c r="AX14" s="24">
        <v>12482197</v>
      </c>
      <c r="AY14" s="24"/>
      <c r="AZ14" s="24">
        <v>12482197</v>
      </c>
      <c r="BA14" s="24">
        <v>112000</v>
      </c>
      <c r="BB14" s="24">
        <v>287266</v>
      </c>
      <c r="BC14" s="24">
        <v>162390</v>
      </c>
      <c r="BD14" s="25">
        <v>147496521</v>
      </c>
    </row>
    <row r="15" spans="1:56" ht="15.6" customHeight="1">
      <c r="A15" s="11">
        <v>11</v>
      </c>
      <c r="B15" s="12" t="s">
        <v>73</v>
      </c>
      <c r="C15" s="13">
        <v>12331009</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-41339</v>
      </c>
      <c r="AF15" s="13">
        <v>-17531</v>
      </c>
      <c r="AG15" s="14">
        <v>-58870</v>
      </c>
      <c r="AH15" s="14">
        <v>12272139</v>
      </c>
      <c r="AI15" s="14">
        <v>7846</v>
      </c>
      <c r="AJ15" s="15">
        <v>-40770</v>
      </c>
      <c r="AK15" s="13">
        <v>0</v>
      </c>
      <c r="AL15" s="13">
        <v>-40770</v>
      </c>
      <c r="AM15" s="13">
        <v>196150</v>
      </c>
      <c r="AN15" s="13">
        <v>-98075</v>
      </c>
      <c r="AO15" s="15">
        <v>98075</v>
      </c>
      <c r="AP15" s="13">
        <v>-1946</v>
      </c>
      <c r="AQ15" s="13">
        <v>973</v>
      </c>
      <c r="AR15" s="15">
        <v>-973</v>
      </c>
      <c r="AS15" s="14">
        <v>12328471</v>
      </c>
      <c r="AT15" s="13">
        <v>0</v>
      </c>
      <c r="AU15" s="13">
        <v>19360</v>
      </c>
      <c r="AV15" s="14">
        <v>12347831</v>
      </c>
      <c r="AW15" s="13">
        <v>11301950</v>
      </c>
      <c r="AX15" s="13">
        <v>1045881</v>
      </c>
      <c r="AY15" s="13"/>
      <c r="AZ15" s="13">
        <v>1045881</v>
      </c>
      <c r="BA15" s="13">
        <v>0</v>
      </c>
      <c r="BB15" s="13">
        <v>32130</v>
      </c>
      <c r="BC15" s="13">
        <v>0</v>
      </c>
      <c r="BD15" s="14">
        <v>12379961</v>
      </c>
    </row>
    <row r="16" spans="1:56" ht="15.6" customHeight="1">
      <c r="A16" s="17">
        <v>12</v>
      </c>
      <c r="B16" s="18" t="s">
        <v>74</v>
      </c>
      <c r="C16" s="19">
        <v>4245488</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19">
        <v>0</v>
      </c>
      <c r="AA16" s="19">
        <v>0</v>
      </c>
      <c r="AB16" s="19">
        <v>0</v>
      </c>
      <c r="AC16" s="19">
        <v>0</v>
      </c>
      <c r="AD16" s="19">
        <v>0</v>
      </c>
      <c r="AE16" s="19">
        <v>-3199</v>
      </c>
      <c r="AF16" s="19">
        <v>-5391</v>
      </c>
      <c r="AG16" s="20">
        <v>-8590</v>
      </c>
      <c r="AH16" s="20">
        <v>4236898</v>
      </c>
      <c r="AI16" s="20">
        <v>3286</v>
      </c>
      <c r="AJ16" s="21">
        <v>-5594</v>
      </c>
      <c r="AK16" s="19">
        <v>0</v>
      </c>
      <c r="AL16" s="19">
        <v>-5594</v>
      </c>
      <c r="AM16" s="19">
        <v>46004</v>
      </c>
      <c r="AN16" s="19">
        <v>-9858</v>
      </c>
      <c r="AO16" s="21">
        <v>36146</v>
      </c>
      <c r="AP16" s="19">
        <v>-4656</v>
      </c>
      <c r="AQ16" s="19">
        <v>0</v>
      </c>
      <c r="AR16" s="21">
        <v>-4656</v>
      </c>
      <c r="AS16" s="20">
        <v>4262794</v>
      </c>
      <c r="AT16" s="19">
        <v>21000</v>
      </c>
      <c r="AU16" s="19">
        <v>26652</v>
      </c>
      <c r="AV16" s="20">
        <v>4310446</v>
      </c>
      <c r="AW16" s="19">
        <v>3942468</v>
      </c>
      <c r="AX16" s="19">
        <v>367978</v>
      </c>
      <c r="AY16" s="19"/>
      <c r="AZ16" s="19">
        <v>367978</v>
      </c>
      <c r="BA16" s="19">
        <v>0</v>
      </c>
      <c r="BB16" s="19">
        <v>25000</v>
      </c>
      <c r="BC16" s="19">
        <v>0</v>
      </c>
      <c r="BD16" s="20">
        <v>4335446</v>
      </c>
    </row>
    <row r="17" spans="1:56" ht="15.6" customHeight="1">
      <c r="A17" s="17">
        <v>13</v>
      </c>
      <c r="B17" s="18" t="s">
        <v>75</v>
      </c>
      <c r="C17" s="19">
        <v>10835172.5</v>
      </c>
      <c r="D17" s="19">
        <v>0</v>
      </c>
      <c r="E17" s="19">
        <v>0</v>
      </c>
      <c r="F17" s="19">
        <v>0</v>
      </c>
      <c r="G17" s="19">
        <v>0</v>
      </c>
      <c r="H17" s="19">
        <v>0</v>
      </c>
      <c r="I17" s="19">
        <v>0</v>
      </c>
      <c r="J17" s="19">
        <v>0</v>
      </c>
      <c r="K17" s="19">
        <v>0</v>
      </c>
      <c r="L17" s="19">
        <v>0</v>
      </c>
      <c r="M17" s="19">
        <v>0</v>
      </c>
      <c r="N17" s="19">
        <v>0</v>
      </c>
      <c r="O17" s="19">
        <v>0</v>
      </c>
      <c r="P17" s="19">
        <v>0</v>
      </c>
      <c r="Q17" s="19">
        <v>0</v>
      </c>
      <c r="R17" s="19">
        <v>0</v>
      </c>
      <c r="S17" s="19">
        <v>-510593</v>
      </c>
      <c r="T17" s="19">
        <v>0</v>
      </c>
      <c r="U17" s="19">
        <v>0</v>
      </c>
      <c r="V17" s="19">
        <v>0</v>
      </c>
      <c r="W17" s="19">
        <v>0</v>
      </c>
      <c r="X17" s="19">
        <v>0</v>
      </c>
      <c r="Y17" s="19">
        <v>0</v>
      </c>
      <c r="Z17" s="19">
        <v>0</v>
      </c>
      <c r="AA17" s="19">
        <v>0</v>
      </c>
      <c r="AB17" s="19">
        <v>0</v>
      </c>
      <c r="AC17" s="19">
        <v>0</v>
      </c>
      <c r="AD17" s="19">
        <v>0</v>
      </c>
      <c r="AE17" s="19">
        <v>-84368</v>
      </c>
      <c r="AF17" s="19">
        <v>-21856</v>
      </c>
      <c r="AG17" s="20">
        <v>-616817</v>
      </c>
      <c r="AH17" s="20">
        <v>10218355.5</v>
      </c>
      <c r="AI17" s="20">
        <v>7298</v>
      </c>
      <c r="AJ17" s="21">
        <v>-16677</v>
      </c>
      <c r="AK17" s="19">
        <v>0</v>
      </c>
      <c r="AL17" s="19">
        <v>-16677</v>
      </c>
      <c r="AM17" s="19">
        <v>-707906</v>
      </c>
      <c r="AN17" s="19">
        <v>-109470</v>
      </c>
      <c r="AO17" s="21">
        <v>-817376</v>
      </c>
      <c r="AP17" s="19">
        <v>47660</v>
      </c>
      <c r="AQ17" s="19">
        <v>-4533</v>
      </c>
      <c r="AR17" s="21">
        <v>43127</v>
      </c>
      <c r="AS17" s="20">
        <v>9427429.5</v>
      </c>
      <c r="AT17" s="19">
        <v>0</v>
      </c>
      <c r="AU17" s="19">
        <v>17514</v>
      </c>
      <c r="AV17" s="20">
        <v>9444944</v>
      </c>
      <c r="AW17" s="19">
        <v>8793544</v>
      </c>
      <c r="AX17" s="19">
        <v>651400</v>
      </c>
      <c r="AY17" s="19"/>
      <c r="AZ17" s="19">
        <v>651400</v>
      </c>
      <c r="BA17" s="19">
        <v>0</v>
      </c>
      <c r="BB17" s="19">
        <v>31416</v>
      </c>
      <c r="BC17" s="19">
        <v>0</v>
      </c>
      <c r="BD17" s="20">
        <v>9476360</v>
      </c>
    </row>
    <row r="18" spans="1:56" ht="15.6" customHeight="1">
      <c r="A18" s="17">
        <v>14</v>
      </c>
      <c r="B18" s="18" t="s">
        <v>76</v>
      </c>
      <c r="C18" s="19">
        <v>11245588</v>
      </c>
      <c r="D18" s="19">
        <v>0</v>
      </c>
      <c r="E18" s="19">
        <v>0</v>
      </c>
      <c r="F18" s="19">
        <v>0</v>
      </c>
      <c r="G18" s="19">
        <v>-22866</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-228444</v>
      </c>
      <c r="Z18" s="19">
        <v>0</v>
      </c>
      <c r="AA18" s="19">
        <v>0</v>
      </c>
      <c r="AB18" s="19">
        <v>0</v>
      </c>
      <c r="AC18" s="19">
        <v>0</v>
      </c>
      <c r="AD18" s="19">
        <v>0</v>
      </c>
      <c r="AE18" s="19">
        <v>-26338</v>
      </c>
      <c r="AF18" s="19">
        <v>-60608</v>
      </c>
      <c r="AG18" s="20">
        <v>-338256</v>
      </c>
      <c r="AH18" s="20">
        <v>10907332</v>
      </c>
      <c r="AI18" s="20">
        <v>6642</v>
      </c>
      <c r="AJ18" s="21">
        <v>-30082</v>
      </c>
      <c r="AK18" s="19">
        <v>0</v>
      </c>
      <c r="AL18" s="19">
        <v>-30082</v>
      </c>
      <c r="AM18" s="19">
        <v>112914</v>
      </c>
      <c r="AN18" s="19">
        <v>-3321</v>
      </c>
      <c r="AO18" s="21">
        <v>109593</v>
      </c>
      <c r="AP18" s="19">
        <v>34472</v>
      </c>
      <c r="AQ18" s="19">
        <v>-9086</v>
      </c>
      <c r="AR18" s="21">
        <v>25386</v>
      </c>
      <c r="AS18" s="20">
        <v>11012229</v>
      </c>
      <c r="AT18" s="19">
        <v>0</v>
      </c>
      <c r="AU18" s="19">
        <v>11600</v>
      </c>
      <c r="AV18" s="20">
        <v>11023829</v>
      </c>
      <c r="AW18" s="19">
        <v>10088529</v>
      </c>
      <c r="AX18" s="19">
        <v>935300</v>
      </c>
      <c r="AY18" s="19"/>
      <c r="AZ18" s="19">
        <v>935300</v>
      </c>
      <c r="BA18" s="19">
        <v>0</v>
      </c>
      <c r="BB18" s="19">
        <v>25000</v>
      </c>
      <c r="BC18" s="19">
        <v>0</v>
      </c>
      <c r="BD18" s="20">
        <v>11048829</v>
      </c>
    </row>
    <row r="19" spans="1:56" ht="15.6" customHeight="1">
      <c r="A19" s="22">
        <v>15</v>
      </c>
      <c r="B19" s="23" t="s">
        <v>77</v>
      </c>
      <c r="C19" s="24">
        <v>23664041</v>
      </c>
      <c r="D19" s="24">
        <v>0</v>
      </c>
      <c r="E19" s="24">
        <v>0</v>
      </c>
      <c r="F19" s="24">
        <v>0</v>
      </c>
      <c r="G19" s="24">
        <v>0</v>
      </c>
      <c r="H19" s="24">
        <v>0</v>
      </c>
      <c r="I19" s="24">
        <v>0</v>
      </c>
      <c r="J19" s="24">
        <v>0</v>
      </c>
      <c r="K19" s="24">
        <v>0</v>
      </c>
      <c r="L19" s="24">
        <v>0</v>
      </c>
      <c r="M19" s="24">
        <v>0</v>
      </c>
      <c r="N19" s="24">
        <v>0</v>
      </c>
      <c r="O19" s="24">
        <v>0</v>
      </c>
      <c r="P19" s="24">
        <v>0</v>
      </c>
      <c r="Q19" s="24">
        <v>0</v>
      </c>
      <c r="R19" s="24">
        <v>0</v>
      </c>
      <c r="S19" s="24">
        <v>-2343611</v>
      </c>
      <c r="T19" s="24">
        <v>0</v>
      </c>
      <c r="U19" s="24">
        <v>0</v>
      </c>
      <c r="V19" s="24">
        <v>0</v>
      </c>
      <c r="W19" s="24">
        <v>0</v>
      </c>
      <c r="X19" s="24">
        <v>0</v>
      </c>
      <c r="Y19" s="24">
        <v>0</v>
      </c>
      <c r="Z19" s="24">
        <v>0</v>
      </c>
      <c r="AA19" s="24">
        <v>0</v>
      </c>
      <c r="AB19" s="24">
        <v>0</v>
      </c>
      <c r="AC19" s="24">
        <v>0</v>
      </c>
      <c r="AD19" s="24">
        <v>0</v>
      </c>
      <c r="AE19" s="24">
        <v>-63653</v>
      </c>
      <c r="AF19" s="24">
        <v>-46692</v>
      </c>
      <c r="AG19" s="25">
        <v>-2453956</v>
      </c>
      <c r="AH19" s="25">
        <v>21210085</v>
      </c>
      <c r="AI19" s="25">
        <v>6610</v>
      </c>
      <c r="AJ19" s="26">
        <v>-13233</v>
      </c>
      <c r="AK19" s="24">
        <v>0</v>
      </c>
      <c r="AL19" s="24">
        <v>-13233</v>
      </c>
      <c r="AM19" s="24">
        <v>290840</v>
      </c>
      <c r="AN19" s="24">
        <v>-109065</v>
      </c>
      <c r="AO19" s="26">
        <v>181775</v>
      </c>
      <c r="AP19" s="24">
        <v>206913</v>
      </c>
      <c r="AQ19" s="24">
        <v>-26869</v>
      </c>
      <c r="AR19" s="26">
        <v>180044</v>
      </c>
      <c r="AS19" s="25">
        <v>21558671</v>
      </c>
      <c r="AT19" s="24">
        <v>42000</v>
      </c>
      <c r="AU19" s="24">
        <v>44912</v>
      </c>
      <c r="AV19" s="25">
        <v>21645583</v>
      </c>
      <c r="AW19" s="24">
        <v>19809113</v>
      </c>
      <c r="AX19" s="24">
        <v>1836470</v>
      </c>
      <c r="AY19" s="24"/>
      <c r="AZ19" s="24">
        <v>1836470</v>
      </c>
      <c r="BA19" s="24">
        <v>0</v>
      </c>
      <c r="BB19" s="24">
        <v>25000</v>
      </c>
      <c r="BC19" s="24">
        <v>8315</v>
      </c>
      <c r="BD19" s="25">
        <v>21678898</v>
      </c>
    </row>
    <row r="20" spans="1:56" ht="15.6" customHeight="1">
      <c r="A20" s="11">
        <v>16</v>
      </c>
      <c r="B20" s="12" t="s">
        <v>78</v>
      </c>
      <c r="C20" s="13">
        <v>12564997.5</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-36632</v>
      </c>
      <c r="AF20" s="13">
        <v>-32652</v>
      </c>
      <c r="AG20" s="14">
        <v>-69284</v>
      </c>
      <c r="AH20" s="14">
        <v>12495713.5</v>
      </c>
      <c r="AI20" s="14">
        <v>2580</v>
      </c>
      <c r="AJ20" s="15">
        <v>-29167</v>
      </c>
      <c r="AK20" s="13">
        <v>0</v>
      </c>
      <c r="AL20" s="13">
        <v>-29167</v>
      </c>
      <c r="AM20" s="13">
        <v>185760</v>
      </c>
      <c r="AN20" s="13">
        <v>7740</v>
      </c>
      <c r="AO20" s="15">
        <v>193500</v>
      </c>
      <c r="AP20" s="13">
        <v>-2843</v>
      </c>
      <c r="AQ20" s="13">
        <v>-1861</v>
      </c>
      <c r="AR20" s="15">
        <v>-4704</v>
      </c>
      <c r="AS20" s="14">
        <v>12655342.5</v>
      </c>
      <c r="AT20" s="13">
        <v>0</v>
      </c>
      <c r="AU20" s="13">
        <v>63224</v>
      </c>
      <c r="AV20" s="14">
        <v>12718567</v>
      </c>
      <c r="AW20" s="13">
        <v>11624436</v>
      </c>
      <c r="AX20" s="13">
        <v>1094131</v>
      </c>
      <c r="AY20" s="13"/>
      <c r="AZ20" s="13">
        <v>1094131</v>
      </c>
      <c r="BA20" s="13">
        <v>0</v>
      </c>
      <c r="BB20" s="13">
        <v>38794</v>
      </c>
      <c r="BC20" s="13">
        <v>54278</v>
      </c>
      <c r="BD20" s="14">
        <v>12811639</v>
      </c>
    </row>
    <row r="21" spans="1:56" ht="15.6" customHeight="1">
      <c r="A21" s="17">
        <v>17</v>
      </c>
      <c r="B21" s="18" t="s">
        <v>79</v>
      </c>
      <c r="C21" s="19">
        <v>187497350</v>
      </c>
      <c r="D21" s="19">
        <v>-11555192</v>
      </c>
      <c r="E21" s="19">
        <v>0</v>
      </c>
      <c r="F21" s="19">
        <v>-1991504</v>
      </c>
      <c r="G21" s="19">
        <v>0</v>
      </c>
      <c r="H21" s="19">
        <v>0</v>
      </c>
      <c r="I21" s="19">
        <v>0</v>
      </c>
      <c r="J21" s="19">
        <v>0</v>
      </c>
      <c r="K21" s="19">
        <v>0</v>
      </c>
      <c r="L21" s="19">
        <v>0</v>
      </c>
      <c r="M21" s="19">
        <v>0</v>
      </c>
      <c r="N21" s="19">
        <v>-974392</v>
      </c>
      <c r="O21" s="19">
        <v>0</v>
      </c>
      <c r="P21" s="19">
        <v>0</v>
      </c>
      <c r="Q21" s="19">
        <v>0</v>
      </c>
      <c r="R21" s="19">
        <v>-2523456</v>
      </c>
      <c r="S21" s="19">
        <v>-10104</v>
      </c>
      <c r="T21" s="19">
        <v>-639311</v>
      </c>
      <c r="U21" s="19">
        <v>0</v>
      </c>
      <c r="V21" s="19">
        <v>-813342</v>
      </c>
      <c r="W21" s="19">
        <v>-32582</v>
      </c>
      <c r="X21" s="19">
        <v>0</v>
      </c>
      <c r="Y21" s="19">
        <v>0</v>
      </c>
      <c r="Z21" s="19">
        <v>0</v>
      </c>
      <c r="AA21" s="19">
        <v>0</v>
      </c>
      <c r="AB21" s="19">
        <v>-1942</v>
      </c>
      <c r="AC21" s="19">
        <v>0</v>
      </c>
      <c r="AD21" s="19">
        <v>-1015589</v>
      </c>
      <c r="AE21" s="19">
        <v>-495663</v>
      </c>
      <c r="AF21" s="19">
        <v>-689219</v>
      </c>
      <c r="AG21" s="20">
        <v>-20742296</v>
      </c>
      <c r="AH21" s="20">
        <v>166755054</v>
      </c>
      <c r="AI21" s="20">
        <v>4230</v>
      </c>
      <c r="AJ21" s="21">
        <v>-693585</v>
      </c>
      <c r="AK21" s="19">
        <v>0</v>
      </c>
      <c r="AL21" s="19">
        <v>-693585</v>
      </c>
      <c r="AM21" s="19">
        <v>-3908520</v>
      </c>
      <c r="AN21" s="19">
        <v>114210</v>
      </c>
      <c r="AO21" s="21">
        <v>-3794310</v>
      </c>
      <c r="AP21" s="27">
        <v>2344502</v>
      </c>
      <c r="AQ21" s="19">
        <v>-376809</v>
      </c>
      <c r="AR21" s="21">
        <v>1967693</v>
      </c>
      <c r="AS21" s="20">
        <v>164234852</v>
      </c>
      <c r="AT21" s="19">
        <v>378000</v>
      </c>
      <c r="AU21" s="19">
        <v>444210</v>
      </c>
      <c r="AV21" s="20">
        <v>165057062</v>
      </c>
      <c r="AW21" s="19">
        <v>151934692</v>
      </c>
      <c r="AX21" s="19">
        <v>13122370</v>
      </c>
      <c r="AY21" s="19"/>
      <c r="AZ21" s="19">
        <v>13122370</v>
      </c>
      <c r="BA21" s="19">
        <v>66000</v>
      </c>
      <c r="BB21" s="19">
        <v>228956</v>
      </c>
      <c r="BC21" s="19">
        <v>84897</v>
      </c>
      <c r="BD21" s="20">
        <v>165436915</v>
      </c>
    </row>
    <row r="22" spans="1:56" ht="15.6" customHeight="1">
      <c r="A22" s="17">
        <v>18</v>
      </c>
      <c r="B22" s="18" t="s">
        <v>80</v>
      </c>
      <c r="C22" s="19">
        <v>7129740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-27350</v>
      </c>
      <c r="AF22" s="19">
        <v>-41589</v>
      </c>
      <c r="AG22" s="20">
        <v>-68939</v>
      </c>
      <c r="AH22" s="20">
        <v>7060801</v>
      </c>
      <c r="AI22" s="20">
        <v>7007</v>
      </c>
      <c r="AJ22" s="21">
        <v>-9271</v>
      </c>
      <c r="AK22" s="19">
        <v>0</v>
      </c>
      <c r="AL22" s="19">
        <v>-9271</v>
      </c>
      <c r="AM22" s="19">
        <v>-91091</v>
      </c>
      <c r="AN22" s="19">
        <v>-31532</v>
      </c>
      <c r="AO22" s="21">
        <v>-122623</v>
      </c>
      <c r="AP22" s="19">
        <v>2145</v>
      </c>
      <c r="AQ22" s="19">
        <v>0</v>
      </c>
      <c r="AR22" s="21">
        <v>2145</v>
      </c>
      <c r="AS22" s="20">
        <v>6931052</v>
      </c>
      <c r="AT22" s="19">
        <v>21000</v>
      </c>
      <c r="AU22" s="19">
        <v>11504</v>
      </c>
      <c r="AV22" s="20">
        <v>6963556</v>
      </c>
      <c r="AW22" s="19">
        <v>6403447</v>
      </c>
      <c r="AX22" s="19">
        <v>560109</v>
      </c>
      <c r="AY22" s="19"/>
      <c r="AZ22" s="19">
        <v>560109</v>
      </c>
      <c r="BA22" s="19">
        <v>0</v>
      </c>
      <c r="BB22" s="19">
        <v>25000</v>
      </c>
      <c r="BC22" s="19">
        <v>0</v>
      </c>
      <c r="BD22" s="20">
        <v>6988556</v>
      </c>
    </row>
    <row r="23" spans="1:56" ht="15.6" customHeight="1">
      <c r="A23" s="17">
        <v>19</v>
      </c>
      <c r="B23" s="18" t="s">
        <v>81</v>
      </c>
      <c r="C23" s="19">
        <v>11930340.5</v>
      </c>
      <c r="D23" s="19">
        <v>0</v>
      </c>
      <c r="E23" s="19">
        <v>0</v>
      </c>
      <c r="F23" s="19">
        <v>0</v>
      </c>
      <c r="G23" s="19">
        <v>0</v>
      </c>
      <c r="H23" s="19">
        <v>0</v>
      </c>
      <c r="I23" s="19">
        <v>-10250</v>
      </c>
      <c r="J23" s="19">
        <v>0</v>
      </c>
      <c r="K23" s="19">
        <v>0</v>
      </c>
      <c r="L23" s="19">
        <v>0</v>
      </c>
      <c r="M23" s="19">
        <v>0</v>
      </c>
      <c r="N23" s="19">
        <v>-24530</v>
      </c>
      <c r="O23" s="19">
        <v>0</v>
      </c>
      <c r="P23" s="19">
        <v>0</v>
      </c>
      <c r="Q23" s="19">
        <v>0</v>
      </c>
      <c r="R23" s="19">
        <v>0</v>
      </c>
      <c r="S23" s="19">
        <v>0</v>
      </c>
      <c r="T23" s="19">
        <v>-2563</v>
      </c>
      <c r="U23" s="19">
        <v>0</v>
      </c>
      <c r="V23" s="19">
        <v>-152785</v>
      </c>
      <c r="W23" s="19">
        <v>0</v>
      </c>
      <c r="X23" s="19">
        <v>0</v>
      </c>
      <c r="Y23" s="19">
        <v>0</v>
      </c>
      <c r="Z23" s="19">
        <v>0</v>
      </c>
      <c r="AA23" s="19">
        <v>0</v>
      </c>
      <c r="AB23" s="19">
        <v>0</v>
      </c>
      <c r="AC23" s="19">
        <v>0</v>
      </c>
      <c r="AD23" s="19">
        <v>0</v>
      </c>
      <c r="AE23" s="19">
        <v>-72966</v>
      </c>
      <c r="AF23" s="19">
        <v>-87588</v>
      </c>
      <c r="AG23" s="20">
        <v>-350682</v>
      </c>
      <c r="AH23" s="20">
        <v>11579658.5</v>
      </c>
      <c r="AI23" s="20">
        <v>6065</v>
      </c>
      <c r="AJ23" s="21">
        <v>-32709</v>
      </c>
      <c r="AK23" s="19">
        <v>0</v>
      </c>
      <c r="AL23" s="19">
        <v>-32709</v>
      </c>
      <c r="AM23" s="19">
        <v>12130</v>
      </c>
      <c r="AN23" s="19">
        <v>-103105</v>
      </c>
      <c r="AO23" s="21">
        <v>-90975</v>
      </c>
      <c r="AP23" s="19">
        <v>46996</v>
      </c>
      <c r="AQ23" s="19">
        <v>12022</v>
      </c>
      <c r="AR23" s="21">
        <v>59018</v>
      </c>
      <c r="AS23" s="20">
        <v>11514992.5</v>
      </c>
      <c r="AT23" s="19">
        <v>0</v>
      </c>
      <c r="AU23" s="19">
        <v>26088</v>
      </c>
      <c r="AV23" s="20">
        <v>11541081</v>
      </c>
      <c r="AW23" s="19">
        <v>10593736</v>
      </c>
      <c r="AX23" s="19">
        <v>947345</v>
      </c>
      <c r="AY23" s="19"/>
      <c r="AZ23" s="19">
        <v>947345</v>
      </c>
      <c r="BA23" s="19">
        <v>0</v>
      </c>
      <c r="BB23" s="19">
        <v>31892</v>
      </c>
      <c r="BC23" s="19">
        <v>16932</v>
      </c>
      <c r="BD23" s="20">
        <v>11589905</v>
      </c>
    </row>
    <row r="24" spans="1:56" ht="15.6" customHeight="1">
      <c r="A24" s="22">
        <v>20</v>
      </c>
      <c r="B24" s="23" t="s">
        <v>82</v>
      </c>
      <c r="C24" s="24">
        <v>35888028</v>
      </c>
      <c r="D24" s="24">
        <v>0</v>
      </c>
      <c r="E24" s="24">
        <v>0</v>
      </c>
      <c r="F24" s="24">
        <v>0</v>
      </c>
      <c r="G24" s="24">
        <v>0</v>
      </c>
      <c r="H24" s="24">
        <v>0</v>
      </c>
      <c r="I24" s="24">
        <v>0</v>
      </c>
      <c r="J24" s="24">
        <v>0</v>
      </c>
      <c r="K24" s="24">
        <v>0</v>
      </c>
      <c r="L24" s="24">
        <v>-6000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-135538</v>
      </c>
      <c r="AF24" s="24">
        <v>-71295</v>
      </c>
      <c r="AG24" s="25">
        <v>-212833</v>
      </c>
      <c r="AH24" s="25">
        <v>35675195</v>
      </c>
      <c r="AI24" s="25">
        <v>6122</v>
      </c>
      <c r="AJ24" s="26">
        <v>-15119</v>
      </c>
      <c r="AK24" s="24">
        <v>0</v>
      </c>
      <c r="AL24" s="24">
        <v>-15119</v>
      </c>
      <c r="AM24" s="24">
        <v>-244880</v>
      </c>
      <c r="AN24" s="24">
        <v>-110196</v>
      </c>
      <c r="AO24" s="26">
        <v>-355076</v>
      </c>
      <c r="AP24" s="24">
        <v>-4894</v>
      </c>
      <c r="AQ24" s="24">
        <v>2447</v>
      </c>
      <c r="AR24" s="26">
        <v>-2447</v>
      </c>
      <c r="AS24" s="25">
        <v>35302553</v>
      </c>
      <c r="AT24" s="24">
        <v>0</v>
      </c>
      <c r="AU24" s="24">
        <v>67620</v>
      </c>
      <c r="AV24" s="25">
        <v>35370173</v>
      </c>
      <c r="AW24" s="24">
        <v>32480337</v>
      </c>
      <c r="AX24" s="24">
        <v>2889836</v>
      </c>
      <c r="AY24" s="24"/>
      <c r="AZ24" s="24">
        <v>2889836</v>
      </c>
      <c r="BA24" s="24">
        <v>0</v>
      </c>
      <c r="BB24" s="24">
        <v>53788</v>
      </c>
      <c r="BC24" s="24">
        <v>86756</v>
      </c>
      <c r="BD24" s="25">
        <v>35510717</v>
      </c>
    </row>
    <row r="25" spans="1:56" ht="15.6" customHeight="1">
      <c r="A25" s="11">
        <v>21</v>
      </c>
      <c r="B25" s="12" t="s">
        <v>83</v>
      </c>
      <c r="C25" s="13">
        <v>19599459</v>
      </c>
      <c r="D25" s="13">
        <v>0</v>
      </c>
      <c r="E25" s="13">
        <v>0</v>
      </c>
      <c r="F25" s="13">
        <v>0</v>
      </c>
      <c r="G25" s="13">
        <v>0</v>
      </c>
      <c r="H25" s="13">
        <v>0</v>
      </c>
      <c r="I25" s="13">
        <v>0</v>
      </c>
      <c r="J25" s="13">
        <v>0</v>
      </c>
      <c r="K25" s="13">
        <v>0</v>
      </c>
      <c r="L25" s="13">
        <v>0</v>
      </c>
      <c r="M25" s="13">
        <v>0</v>
      </c>
      <c r="N25" s="13">
        <v>0</v>
      </c>
      <c r="O25" s="13">
        <v>0</v>
      </c>
      <c r="P25" s="13">
        <v>0</v>
      </c>
      <c r="Q25" s="13">
        <v>0</v>
      </c>
      <c r="R25" s="13">
        <v>0</v>
      </c>
      <c r="S25" s="13">
        <v>-8832</v>
      </c>
      <c r="T25" s="13">
        <v>0</v>
      </c>
      <c r="U25" s="13">
        <v>0</v>
      </c>
      <c r="V25" s="13">
        <v>0</v>
      </c>
      <c r="W25" s="13">
        <v>0</v>
      </c>
      <c r="X25" s="13">
        <v>0</v>
      </c>
      <c r="Y25" s="13">
        <v>0</v>
      </c>
      <c r="Z25" s="13">
        <v>0</v>
      </c>
      <c r="AA25" s="13">
        <v>0</v>
      </c>
      <c r="AB25" s="13">
        <v>0</v>
      </c>
      <c r="AC25" s="13">
        <v>0</v>
      </c>
      <c r="AD25" s="13">
        <v>0</v>
      </c>
      <c r="AE25" s="13">
        <v>-49694</v>
      </c>
      <c r="AF25" s="13">
        <v>-31022</v>
      </c>
      <c r="AG25" s="14">
        <v>-89548</v>
      </c>
      <c r="AH25" s="14">
        <v>19509911</v>
      </c>
      <c r="AI25" s="14">
        <v>6757</v>
      </c>
      <c r="AJ25" s="15">
        <v>-8541</v>
      </c>
      <c r="AK25" s="13">
        <v>0</v>
      </c>
      <c r="AL25" s="13">
        <v>-8541</v>
      </c>
      <c r="AM25" s="13">
        <v>770298</v>
      </c>
      <c r="AN25" s="13">
        <v>40542</v>
      </c>
      <c r="AO25" s="15">
        <v>810840</v>
      </c>
      <c r="AP25" s="13">
        <v>-21824</v>
      </c>
      <c r="AQ25" s="13">
        <v>-1688</v>
      </c>
      <c r="AR25" s="15">
        <v>-23512</v>
      </c>
      <c r="AS25" s="14">
        <v>20288698</v>
      </c>
      <c r="AT25" s="13">
        <v>0</v>
      </c>
      <c r="AU25" s="13">
        <v>30498</v>
      </c>
      <c r="AV25" s="14">
        <v>20319196</v>
      </c>
      <c r="AW25" s="13">
        <v>18490789</v>
      </c>
      <c r="AX25" s="13">
        <v>1828407</v>
      </c>
      <c r="AY25" s="13"/>
      <c r="AZ25" s="13">
        <v>1828407</v>
      </c>
      <c r="BA25" s="13">
        <v>0</v>
      </c>
      <c r="BB25" s="13">
        <v>25000</v>
      </c>
      <c r="BC25" s="13">
        <v>11162</v>
      </c>
      <c r="BD25" s="14">
        <v>20355358</v>
      </c>
    </row>
    <row r="26" spans="1:56" ht="15.6" customHeight="1">
      <c r="A26" s="17">
        <v>22</v>
      </c>
      <c r="B26" s="18" t="s">
        <v>84</v>
      </c>
      <c r="C26" s="19">
        <v>22466245</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-61067</v>
      </c>
      <c r="AF26" s="19">
        <v>-96620</v>
      </c>
      <c r="AG26" s="20">
        <v>-157687</v>
      </c>
      <c r="AH26" s="20">
        <v>22308558</v>
      </c>
      <c r="AI26" s="20">
        <v>7328</v>
      </c>
      <c r="AJ26" s="21">
        <v>-44947</v>
      </c>
      <c r="AK26" s="19">
        <v>0</v>
      </c>
      <c r="AL26" s="19">
        <v>-44947</v>
      </c>
      <c r="AM26" s="19">
        <v>-373728</v>
      </c>
      <c r="AN26" s="19">
        <v>-91600</v>
      </c>
      <c r="AO26" s="21">
        <v>-465328</v>
      </c>
      <c r="AP26" s="19">
        <v>12893</v>
      </c>
      <c r="AQ26" s="19">
        <v>955</v>
      </c>
      <c r="AR26" s="21">
        <v>13848</v>
      </c>
      <c r="AS26" s="20">
        <v>21812131</v>
      </c>
      <c r="AT26" s="19">
        <v>0</v>
      </c>
      <c r="AU26" s="19">
        <v>36386</v>
      </c>
      <c r="AV26" s="20">
        <v>21848517</v>
      </c>
      <c r="AW26" s="19">
        <v>20105113</v>
      </c>
      <c r="AX26" s="19">
        <v>1743404</v>
      </c>
      <c r="AY26" s="19"/>
      <c r="AZ26" s="19">
        <v>1743404</v>
      </c>
      <c r="BA26" s="19">
        <v>0</v>
      </c>
      <c r="BB26" s="19">
        <v>77826</v>
      </c>
      <c r="BC26" s="19">
        <v>20294</v>
      </c>
      <c r="BD26" s="20">
        <v>21946637</v>
      </c>
    </row>
    <row r="27" spans="1:56" ht="15.6" customHeight="1">
      <c r="A27" s="17">
        <v>23</v>
      </c>
      <c r="B27" s="18" t="s">
        <v>85</v>
      </c>
      <c r="C27" s="19">
        <v>74999851.5</v>
      </c>
      <c r="D27" s="19">
        <v>0</v>
      </c>
      <c r="E27" s="19">
        <v>0</v>
      </c>
      <c r="F27" s="19">
        <v>0</v>
      </c>
      <c r="G27" s="19">
        <v>0</v>
      </c>
      <c r="H27" s="19">
        <v>-11840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-286232</v>
      </c>
      <c r="AA27" s="19">
        <v>-10362</v>
      </c>
      <c r="AB27" s="19">
        <v>-35039</v>
      </c>
      <c r="AC27" s="19">
        <v>0</v>
      </c>
      <c r="AD27" s="19">
        <v>0</v>
      </c>
      <c r="AE27" s="19">
        <v>-90414</v>
      </c>
      <c r="AF27" s="19">
        <v>-202001</v>
      </c>
      <c r="AG27" s="20">
        <v>-635888</v>
      </c>
      <c r="AH27" s="20">
        <v>74363963.5</v>
      </c>
      <c r="AI27" s="20">
        <v>5666</v>
      </c>
      <c r="AJ27" s="21">
        <v>-145926</v>
      </c>
      <c r="AK27" s="19">
        <v>0</v>
      </c>
      <c r="AL27" s="19">
        <v>-145926</v>
      </c>
      <c r="AM27" s="19">
        <v>-130318</v>
      </c>
      <c r="AN27" s="19">
        <v>-722415</v>
      </c>
      <c r="AO27" s="21">
        <v>-852733</v>
      </c>
      <c r="AP27" s="19">
        <v>135013</v>
      </c>
      <c r="AQ27" s="19">
        <v>7185</v>
      </c>
      <c r="AR27" s="21">
        <v>142198</v>
      </c>
      <c r="AS27" s="20">
        <v>73507502.5</v>
      </c>
      <c r="AT27" s="19">
        <v>189000</v>
      </c>
      <c r="AU27" s="19">
        <v>126050</v>
      </c>
      <c r="AV27" s="20">
        <v>73822553</v>
      </c>
      <c r="AW27" s="19">
        <v>67818321</v>
      </c>
      <c r="AX27" s="19">
        <v>6004232</v>
      </c>
      <c r="AY27" s="19"/>
      <c r="AZ27" s="19">
        <v>6004232</v>
      </c>
      <c r="BA27" s="19">
        <v>44000</v>
      </c>
      <c r="BB27" s="19">
        <v>244664</v>
      </c>
      <c r="BC27" s="19">
        <v>50138</v>
      </c>
      <c r="BD27" s="20">
        <v>74161355</v>
      </c>
    </row>
    <row r="28" spans="1:56" ht="15.6" customHeight="1">
      <c r="A28" s="17">
        <v>24</v>
      </c>
      <c r="B28" s="18" t="s">
        <v>86</v>
      </c>
      <c r="C28" s="19">
        <v>14864689</v>
      </c>
      <c r="D28" s="19">
        <v>0</v>
      </c>
      <c r="E28" s="19">
        <v>0</v>
      </c>
      <c r="F28" s="19">
        <v>-2859</v>
      </c>
      <c r="G28" s="19">
        <v>0</v>
      </c>
      <c r="H28" s="19">
        <v>0</v>
      </c>
      <c r="I28" s="19">
        <v>0</v>
      </c>
      <c r="J28" s="19">
        <v>0</v>
      </c>
      <c r="K28" s="19">
        <v>0</v>
      </c>
      <c r="L28" s="19">
        <v>0</v>
      </c>
      <c r="M28" s="19">
        <v>0</v>
      </c>
      <c r="N28" s="19">
        <v>-34388</v>
      </c>
      <c r="O28" s="19">
        <v>0</v>
      </c>
      <c r="P28" s="19">
        <v>0</v>
      </c>
      <c r="Q28" s="19">
        <v>0</v>
      </c>
      <c r="R28" s="19">
        <v>-8576</v>
      </c>
      <c r="S28" s="19">
        <v>0</v>
      </c>
      <c r="T28" s="19">
        <v>0</v>
      </c>
      <c r="U28" s="19">
        <v>0</v>
      </c>
      <c r="V28" s="19">
        <v>0</v>
      </c>
      <c r="W28" s="19">
        <v>-670906</v>
      </c>
      <c r="X28" s="19">
        <v>0</v>
      </c>
      <c r="Y28" s="19">
        <v>0</v>
      </c>
      <c r="Z28" s="19">
        <v>0</v>
      </c>
      <c r="AA28" s="19">
        <v>0</v>
      </c>
      <c r="AB28" s="19">
        <v>0</v>
      </c>
      <c r="AC28" s="19">
        <v>0</v>
      </c>
      <c r="AD28" s="19">
        <v>0</v>
      </c>
      <c r="AE28" s="19">
        <v>-24573</v>
      </c>
      <c r="AF28" s="19">
        <v>-41080</v>
      </c>
      <c r="AG28" s="20">
        <v>-782382</v>
      </c>
      <c r="AH28" s="20">
        <v>14082307</v>
      </c>
      <c r="AI28" s="20">
        <v>3137</v>
      </c>
      <c r="AJ28" s="21">
        <v>-17221</v>
      </c>
      <c r="AK28" s="19">
        <v>0</v>
      </c>
      <c r="AL28" s="19">
        <v>-17221</v>
      </c>
      <c r="AM28" s="19">
        <v>213316</v>
      </c>
      <c r="AN28" s="19">
        <v>-17254</v>
      </c>
      <c r="AO28" s="21">
        <v>196062</v>
      </c>
      <c r="AP28" s="19">
        <v>4499</v>
      </c>
      <c r="AQ28" s="19">
        <v>-4147</v>
      </c>
      <c r="AR28" s="21">
        <v>352</v>
      </c>
      <c r="AS28" s="20">
        <v>14261500</v>
      </c>
      <c r="AT28" s="19">
        <v>0</v>
      </c>
      <c r="AU28" s="19">
        <v>51584</v>
      </c>
      <c r="AV28" s="20">
        <v>14313084</v>
      </c>
      <c r="AW28" s="19">
        <v>13087651</v>
      </c>
      <c r="AX28" s="19">
        <v>1225433</v>
      </c>
      <c r="AY28" s="19"/>
      <c r="AZ28" s="19">
        <v>1225433</v>
      </c>
      <c r="BA28" s="19">
        <v>0</v>
      </c>
      <c r="BB28" s="19">
        <v>59262</v>
      </c>
      <c r="BC28" s="19">
        <v>0</v>
      </c>
      <c r="BD28" s="20">
        <v>14372346</v>
      </c>
    </row>
    <row r="29" spans="1:56" ht="15.6" customHeight="1">
      <c r="A29" s="22">
        <v>25</v>
      </c>
      <c r="B29" s="23" t="s">
        <v>87</v>
      </c>
      <c r="C29" s="24">
        <v>10521691</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-49709</v>
      </c>
      <c r="AF29" s="24">
        <v>-19016</v>
      </c>
      <c r="AG29" s="25">
        <v>-68725</v>
      </c>
      <c r="AH29" s="25">
        <v>10452966</v>
      </c>
      <c r="AI29" s="25">
        <v>4841</v>
      </c>
      <c r="AJ29" s="26">
        <v>-20214</v>
      </c>
      <c r="AK29" s="24">
        <v>0</v>
      </c>
      <c r="AL29" s="24">
        <v>-20214</v>
      </c>
      <c r="AM29" s="24">
        <v>-53251</v>
      </c>
      <c r="AN29" s="24">
        <v>12103</v>
      </c>
      <c r="AO29" s="26">
        <v>-41148</v>
      </c>
      <c r="AP29" s="24">
        <v>-11545</v>
      </c>
      <c r="AQ29" s="24">
        <v>228</v>
      </c>
      <c r="AR29" s="26">
        <v>-11317</v>
      </c>
      <c r="AS29" s="25">
        <v>10380287</v>
      </c>
      <c r="AT29" s="24">
        <v>0</v>
      </c>
      <c r="AU29" s="24">
        <v>26920</v>
      </c>
      <c r="AV29" s="25">
        <v>10407207</v>
      </c>
      <c r="AW29" s="24">
        <v>9546048</v>
      </c>
      <c r="AX29" s="24">
        <v>861159</v>
      </c>
      <c r="AY29" s="24"/>
      <c r="AZ29" s="24">
        <v>861159</v>
      </c>
      <c r="BA29" s="24">
        <v>0</v>
      </c>
      <c r="BB29" s="24">
        <v>65212</v>
      </c>
      <c r="BC29" s="24">
        <v>0</v>
      </c>
      <c r="BD29" s="25">
        <v>10472419</v>
      </c>
    </row>
    <row r="30" spans="1:56" ht="15.6" customHeight="1">
      <c r="A30" s="11">
        <v>26</v>
      </c>
      <c r="B30" s="12" t="s">
        <v>88</v>
      </c>
      <c r="C30" s="13">
        <v>215480072</v>
      </c>
      <c r="D30" s="13">
        <v>0</v>
      </c>
      <c r="E30" s="13">
        <v>0</v>
      </c>
      <c r="F30" s="13">
        <v>0</v>
      </c>
      <c r="G30" s="13">
        <v>0</v>
      </c>
      <c r="H30" s="13">
        <v>-287764</v>
      </c>
      <c r="I30" s="13">
        <v>-1816270</v>
      </c>
      <c r="J30" s="13">
        <v>-700964</v>
      </c>
      <c r="K30" s="13">
        <v>0</v>
      </c>
      <c r="L30" s="13">
        <v>0</v>
      </c>
      <c r="M30" s="13">
        <v>0</v>
      </c>
      <c r="N30" s="13">
        <v>0</v>
      </c>
      <c r="O30" s="13">
        <v>-943771</v>
      </c>
      <c r="P30" s="13">
        <v>0</v>
      </c>
      <c r="Q30" s="13">
        <v>-16029</v>
      </c>
      <c r="R30" s="13">
        <v>0</v>
      </c>
      <c r="S30" s="13">
        <v>0</v>
      </c>
      <c r="T30" s="13">
        <v>0</v>
      </c>
      <c r="U30" s="13">
        <v>0</v>
      </c>
      <c r="V30" s="13">
        <v>0</v>
      </c>
      <c r="W30" s="13">
        <v>0</v>
      </c>
      <c r="X30" s="13">
        <v>0</v>
      </c>
      <c r="Y30" s="13">
        <v>0</v>
      </c>
      <c r="Z30" s="13">
        <v>0</v>
      </c>
      <c r="AA30" s="13">
        <v>0</v>
      </c>
      <c r="AB30" s="13">
        <v>0</v>
      </c>
      <c r="AC30" s="13">
        <v>0</v>
      </c>
      <c r="AD30" s="13">
        <v>0</v>
      </c>
      <c r="AE30" s="13">
        <v>-696488</v>
      </c>
      <c r="AF30" s="13">
        <v>-827846</v>
      </c>
      <c r="AG30" s="14">
        <v>-5289132</v>
      </c>
      <c r="AH30" s="14">
        <v>210190940</v>
      </c>
      <c r="AI30" s="14">
        <v>4527</v>
      </c>
      <c r="AJ30" s="15">
        <v>-712909</v>
      </c>
      <c r="AK30" s="13">
        <v>0</v>
      </c>
      <c r="AL30" s="13">
        <v>-712909</v>
      </c>
      <c r="AM30" s="13">
        <v>2019042</v>
      </c>
      <c r="AN30" s="13">
        <v>810333</v>
      </c>
      <c r="AO30" s="15">
        <v>2829375</v>
      </c>
      <c r="AP30" s="13">
        <v>458104</v>
      </c>
      <c r="AQ30" s="13">
        <v>56127</v>
      </c>
      <c r="AR30" s="15">
        <v>514231</v>
      </c>
      <c r="AS30" s="14">
        <v>212821637</v>
      </c>
      <c r="AT30" s="13">
        <v>336000</v>
      </c>
      <c r="AU30" s="13">
        <v>493350</v>
      </c>
      <c r="AV30" s="14">
        <v>213650987</v>
      </c>
      <c r="AW30" s="13">
        <v>195375177</v>
      </c>
      <c r="AX30" s="13">
        <v>18275810</v>
      </c>
      <c r="AY30" s="13">
        <v>-33334</v>
      </c>
      <c r="AZ30" s="13">
        <v>18242476</v>
      </c>
      <c r="BA30" s="13">
        <v>66000</v>
      </c>
      <c r="BB30" s="13">
        <v>212772</v>
      </c>
      <c r="BC30" s="13">
        <v>148617</v>
      </c>
      <c r="BD30" s="14">
        <v>214078376</v>
      </c>
    </row>
    <row r="31" spans="1:56" ht="15.6" customHeight="1">
      <c r="A31" s="17">
        <v>27</v>
      </c>
      <c r="B31" s="18" t="s">
        <v>89</v>
      </c>
      <c r="C31" s="19">
        <v>36377159</v>
      </c>
      <c r="D31" s="19">
        <v>0</v>
      </c>
      <c r="E31" s="19">
        <v>0</v>
      </c>
      <c r="F31" s="19">
        <v>0</v>
      </c>
      <c r="G31" s="19">
        <v>0</v>
      </c>
      <c r="H31" s="19">
        <v>0</v>
      </c>
      <c r="I31" s="19">
        <v>0</v>
      </c>
      <c r="J31" s="19">
        <v>0</v>
      </c>
      <c r="K31" s="19">
        <v>-13943</v>
      </c>
      <c r="L31" s="19">
        <v>0</v>
      </c>
      <c r="M31" s="19">
        <v>0</v>
      </c>
      <c r="N31" s="19">
        <v>0</v>
      </c>
      <c r="O31" s="19">
        <v>0</v>
      </c>
      <c r="P31" s="19">
        <v>0</v>
      </c>
      <c r="Q31" s="19">
        <v>0</v>
      </c>
      <c r="R31" s="19">
        <v>0</v>
      </c>
      <c r="S31" s="19">
        <v>0</v>
      </c>
      <c r="T31" s="19">
        <v>0</v>
      </c>
      <c r="U31" s="19">
        <v>0</v>
      </c>
      <c r="V31" s="19">
        <v>0</v>
      </c>
      <c r="W31" s="19">
        <v>0</v>
      </c>
      <c r="X31" s="19">
        <v>-5850</v>
      </c>
      <c r="Y31" s="19">
        <v>0</v>
      </c>
      <c r="Z31" s="19">
        <v>0</v>
      </c>
      <c r="AA31" s="19">
        <v>0</v>
      </c>
      <c r="AB31" s="19">
        <v>0</v>
      </c>
      <c r="AC31" s="19">
        <v>0</v>
      </c>
      <c r="AD31" s="19">
        <v>0</v>
      </c>
      <c r="AE31" s="19">
        <v>-107472</v>
      </c>
      <c r="AF31" s="19">
        <v>-56161</v>
      </c>
      <c r="AG31" s="20">
        <v>-183426</v>
      </c>
      <c r="AH31" s="20">
        <v>36193733</v>
      </c>
      <c r="AI31" s="20">
        <v>6521</v>
      </c>
      <c r="AJ31" s="21">
        <v>-4574</v>
      </c>
      <c r="AK31" s="19">
        <v>0</v>
      </c>
      <c r="AL31" s="19">
        <v>-4574</v>
      </c>
      <c r="AM31" s="19">
        <v>299966</v>
      </c>
      <c r="AN31" s="19">
        <v>-32605</v>
      </c>
      <c r="AO31" s="21">
        <v>267361</v>
      </c>
      <c r="AP31" s="19">
        <v>20561</v>
      </c>
      <c r="AQ31" s="19">
        <v>21353</v>
      </c>
      <c r="AR31" s="21">
        <v>41914</v>
      </c>
      <c r="AS31" s="20">
        <v>36498434</v>
      </c>
      <c r="AT31" s="19">
        <v>21000</v>
      </c>
      <c r="AU31" s="19">
        <v>76130</v>
      </c>
      <c r="AV31" s="20">
        <v>36595564</v>
      </c>
      <c r="AW31" s="19">
        <v>33498625</v>
      </c>
      <c r="AX31" s="19">
        <v>3096939</v>
      </c>
      <c r="AY31" s="19"/>
      <c r="AZ31" s="19">
        <v>3096939</v>
      </c>
      <c r="BA31" s="19">
        <v>0</v>
      </c>
      <c r="BB31" s="19">
        <v>46648</v>
      </c>
      <c r="BC31" s="19">
        <v>0</v>
      </c>
      <c r="BD31" s="20">
        <v>36642212</v>
      </c>
    </row>
    <row r="32" spans="1:56" ht="15.6" customHeight="1">
      <c r="A32" s="17">
        <v>28</v>
      </c>
      <c r="B32" s="18" t="s">
        <v>90</v>
      </c>
      <c r="C32" s="19">
        <v>122823203</v>
      </c>
      <c r="D32" s="19">
        <v>0</v>
      </c>
      <c r="E32" s="19">
        <v>0</v>
      </c>
      <c r="F32" s="19">
        <v>0</v>
      </c>
      <c r="G32" s="19">
        <v>0</v>
      </c>
      <c r="H32" s="19">
        <v>-3740</v>
      </c>
      <c r="I32" s="19">
        <v>0</v>
      </c>
      <c r="J32" s="19">
        <v>0</v>
      </c>
      <c r="K32" s="19">
        <v>0</v>
      </c>
      <c r="L32" s="19">
        <v>0</v>
      </c>
      <c r="M32" s="19">
        <v>0</v>
      </c>
      <c r="N32" s="19">
        <v>0</v>
      </c>
      <c r="O32" s="19">
        <v>0</v>
      </c>
      <c r="P32" s="19">
        <v>0</v>
      </c>
      <c r="Q32" s="19">
        <v>0</v>
      </c>
      <c r="R32" s="19">
        <v>-3740</v>
      </c>
      <c r="S32" s="19">
        <v>0</v>
      </c>
      <c r="T32" s="19">
        <v>0</v>
      </c>
      <c r="U32" s="19">
        <v>0</v>
      </c>
      <c r="V32" s="19">
        <v>0</v>
      </c>
      <c r="W32" s="19">
        <v>0</v>
      </c>
      <c r="X32" s="19">
        <v>0</v>
      </c>
      <c r="Y32" s="19">
        <v>0</v>
      </c>
      <c r="Z32" s="19">
        <v>-2710660</v>
      </c>
      <c r="AA32" s="19">
        <v>-2227740</v>
      </c>
      <c r="AB32" s="19">
        <v>-1536633</v>
      </c>
      <c r="AC32" s="19">
        <v>0</v>
      </c>
      <c r="AD32" s="19">
        <v>0</v>
      </c>
      <c r="AE32" s="19">
        <v>-297570</v>
      </c>
      <c r="AF32" s="19">
        <v>-463540</v>
      </c>
      <c r="AG32" s="20">
        <v>-7243623</v>
      </c>
      <c r="AH32" s="20">
        <v>115579580</v>
      </c>
      <c r="AI32" s="20">
        <v>3959</v>
      </c>
      <c r="AJ32" s="21">
        <v>-283135</v>
      </c>
      <c r="AK32" s="19">
        <v>0</v>
      </c>
      <c r="AL32" s="19">
        <v>-283135</v>
      </c>
      <c r="AM32" s="19">
        <v>1080807</v>
      </c>
      <c r="AN32" s="19">
        <v>102934</v>
      </c>
      <c r="AO32" s="21">
        <v>1183741</v>
      </c>
      <c r="AP32" s="19">
        <v>357376</v>
      </c>
      <c r="AQ32" s="19">
        <v>20142</v>
      </c>
      <c r="AR32" s="21">
        <v>377518</v>
      </c>
      <c r="AS32" s="20">
        <v>116857704</v>
      </c>
      <c r="AT32" s="19">
        <v>903000</v>
      </c>
      <c r="AU32" s="19">
        <v>347838</v>
      </c>
      <c r="AV32" s="20">
        <v>118108542</v>
      </c>
      <c r="AW32" s="19">
        <v>108066499</v>
      </c>
      <c r="AX32" s="19">
        <v>10042043</v>
      </c>
      <c r="AY32" s="19"/>
      <c r="AZ32" s="19">
        <v>10042043</v>
      </c>
      <c r="BA32" s="19">
        <v>68000</v>
      </c>
      <c r="BB32" s="19">
        <v>240856</v>
      </c>
      <c r="BC32" s="19">
        <v>0</v>
      </c>
      <c r="BD32" s="20">
        <v>118417398</v>
      </c>
    </row>
    <row r="33" spans="1:56" ht="15.6" customHeight="1">
      <c r="A33" s="17">
        <v>29</v>
      </c>
      <c r="B33" s="18" t="s">
        <v>91</v>
      </c>
      <c r="C33" s="19">
        <v>64283173</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-142607</v>
      </c>
      <c r="AF33" s="19">
        <v>-126941</v>
      </c>
      <c r="AG33" s="20">
        <v>-269548</v>
      </c>
      <c r="AH33" s="20">
        <v>64013625</v>
      </c>
      <c r="AI33" s="20">
        <v>4599</v>
      </c>
      <c r="AJ33" s="21">
        <v>-37803</v>
      </c>
      <c r="AK33" s="19">
        <v>0</v>
      </c>
      <c r="AL33" s="19">
        <v>-37803</v>
      </c>
      <c r="AM33" s="19">
        <v>478296</v>
      </c>
      <c r="AN33" s="19">
        <v>-193158</v>
      </c>
      <c r="AO33" s="21">
        <v>285138</v>
      </c>
      <c r="AP33" s="19">
        <v>43674</v>
      </c>
      <c r="AQ33" s="19">
        <v>-10445</v>
      </c>
      <c r="AR33" s="21">
        <v>33229</v>
      </c>
      <c r="AS33" s="20">
        <v>64294189</v>
      </c>
      <c r="AT33" s="19">
        <v>504000</v>
      </c>
      <c r="AU33" s="19">
        <v>153972</v>
      </c>
      <c r="AV33" s="20">
        <v>64952161</v>
      </c>
      <c r="AW33" s="19">
        <v>59491958</v>
      </c>
      <c r="AX33" s="19">
        <v>5460203</v>
      </c>
      <c r="AY33" s="19"/>
      <c r="AZ33" s="19">
        <v>5460203</v>
      </c>
      <c r="BA33" s="19">
        <v>68000</v>
      </c>
      <c r="BB33" s="19">
        <v>214438</v>
      </c>
      <c r="BC33" s="19">
        <v>0</v>
      </c>
      <c r="BD33" s="20">
        <v>65234599</v>
      </c>
    </row>
    <row r="34" spans="1:56" ht="15.6" customHeight="1">
      <c r="A34" s="22">
        <v>30</v>
      </c>
      <c r="B34" s="23" t="s">
        <v>92</v>
      </c>
      <c r="C34" s="24">
        <v>16737626</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-20967</v>
      </c>
      <c r="AF34" s="24">
        <v>-57915</v>
      </c>
      <c r="AG34" s="25">
        <v>-78882</v>
      </c>
      <c r="AH34" s="25">
        <v>16658744</v>
      </c>
      <c r="AI34" s="25">
        <v>6612</v>
      </c>
      <c r="AJ34" s="26">
        <v>-9720</v>
      </c>
      <c r="AK34" s="24">
        <v>0</v>
      </c>
      <c r="AL34" s="24">
        <v>-9720</v>
      </c>
      <c r="AM34" s="24">
        <v>-337212</v>
      </c>
      <c r="AN34" s="24">
        <v>3306</v>
      </c>
      <c r="AO34" s="26">
        <v>-333906</v>
      </c>
      <c r="AP34" s="24">
        <v>6024</v>
      </c>
      <c r="AQ34" s="24">
        <v>-16042</v>
      </c>
      <c r="AR34" s="26">
        <v>-10018</v>
      </c>
      <c r="AS34" s="25">
        <v>16305100</v>
      </c>
      <c r="AT34" s="24">
        <v>0</v>
      </c>
      <c r="AU34" s="24">
        <v>39088</v>
      </c>
      <c r="AV34" s="25">
        <v>16344188</v>
      </c>
      <c r="AW34" s="24">
        <v>15035450</v>
      </c>
      <c r="AX34" s="24">
        <v>1308738</v>
      </c>
      <c r="AY34" s="24"/>
      <c r="AZ34" s="24">
        <v>1308738</v>
      </c>
      <c r="BA34" s="24">
        <v>0</v>
      </c>
      <c r="BB34" s="24">
        <v>36176</v>
      </c>
      <c r="BC34" s="24">
        <v>29907</v>
      </c>
      <c r="BD34" s="25">
        <v>16410271</v>
      </c>
    </row>
    <row r="35" spans="1:56" ht="15.6" customHeight="1">
      <c r="A35" s="11">
        <v>31</v>
      </c>
      <c r="B35" s="12" t="s">
        <v>93</v>
      </c>
      <c r="C35" s="13">
        <v>33866570</v>
      </c>
      <c r="D35" s="13">
        <v>0</v>
      </c>
      <c r="E35" s="13">
        <v>0</v>
      </c>
      <c r="F35" s="13">
        <v>0</v>
      </c>
      <c r="G35" s="13">
        <v>-168194</v>
      </c>
      <c r="H35" s="13">
        <v>0</v>
      </c>
      <c r="I35" s="13">
        <v>0</v>
      </c>
      <c r="J35" s="13">
        <v>0</v>
      </c>
      <c r="K35" s="13">
        <v>0</v>
      </c>
      <c r="L35" s="13">
        <v>0</v>
      </c>
      <c r="M35" s="13">
        <v>0</v>
      </c>
      <c r="N35" s="13">
        <v>0</v>
      </c>
      <c r="O35" s="13">
        <v>0</v>
      </c>
      <c r="P35" s="13">
        <v>0</v>
      </c>
      <c r="Q35" s="13">
        <v>0</v>
      </c>
      <c r="R35" s="13">
        <v>0</v>
      </c>
      <c r="S35" s="13">
        <v>0</v>
      </c>
      <c r="T35" s="13">
        <v>0</v>
      </c>
      <c r="U35" s="13">
        <v>-2322</v>
      </c>
      <c r="V35" s="13">
        <v>0</v>
      </c>
      <c r="W35" s="13">
        <v>0</v>
      </c>
      <c r="X35" s="13">
        <v>0</v>
      </c>
      <c r="Y35" s="13">
        <v>-18063</v>
      </c>
      <c r="Z35" s="13">
        <v>0</v>
      </c>
      <c r="AA35" s="13">
        <v>0</v>
      </c>
      <c r="AB35" s="13">
        <v>0</v>
      </c>
      <c r="AC35" s="13">
        <v>0</v>
      </c>
      <c r="AD35" s="13">
        <v>0</v>
      </c>
      <c r="AE35" s="13">
        <v>-53168</v>
      </c>
      <c r="AF35" s="13">
        <v>-45836</v>
      </c>
      <c r="AG35" s="14">
        <v>-287583</v>
      </c>
      <c r="AH35" s="14">
        <v>33578987</v>
      </c>
      <c r="AI35" s="14">
        <v>5177</v>
      </c>
      <c r="AJ35" s="15">
        <v>-20749</v>
      </c>
      <c r="AK35" s="13">
        <v>0</v>
      </c>
      <c r="AL35" s="13">
        <v>-20749</v>
      </c>
      <c r="AM35" s="13">
        <v>-2526376</v>
      </c>
      <c r="AN35" s="13">
        <v>-31062</v>
      </c>
      <c r="AO35" s="15">
        <v>-2557438</v>
      </c>
      <c r="AP35" s="13">
        <v>21734</v>
      </c>
      <c r="AQ35" s="13">
        <v>-7294</v>
      </c>
      <c r="AR35" s="15">
        <v>14440</v>
      </c>
      <c r="AS35" s="14">
        <v>31015240</v>
      </c>
      <c r="AT35" s="13">
        <v>0</v>
      </c>
      <c r="AU35" s="13">
        <v>85108</v>
      </c>
      <c r="AV35" s="14">
        <v>31100348</v>
      </c>
      <c r="AW35" s="13">
        <v>28932518</v>
      </c>
      <c r="AX35" s="13">
        <v>2167830</v>
      </c>
      <c r="AY35" s="13"/>
      <c r="AZ35" s="13">
        <v>2167830</v>
      </c>
      <c r="BA35" s="13">
        <v>0</v>
      </c>
      <c r="BB35" s="13">
        <v>25000</v>
      </c>
      <c r="BC35" s="13">
        <v>0</v>
      </c>
      <c r="BD35" s="14">
        <v>31125348</v>
      </c>
    </row>
    <row r="36" spans="1:56" ht="15.6" customHeight="1">
      <c r="A36" s="17">
        <v>32</v>
      </c>
      <c r="B36" s="18" t="s">
        <v>94</v>
      </c>
      <c r="C36" s="19">
        <v>162824149.5</v>
      </c>
      <c r="D36" s="19">
        <v>0</v>
      </c>
      <c r="E36" s="19">
        <v>0</v>
      </c>
      <c r="F36" s="19">
        <v>-11494</v>
      </c>
      <c r="G36" s="19">
        <v>0</v>
      </c>
      <c r="H36" s="19">
        <v>0</v>
      </c>
      <c r="I36" s="19">
        <v>0</v>
      </c>
      <c r="J36" s="19">
        <v>0</v>
      </c>
      <c r="K36" s="19">
        <v>0</v>
      </c>
      <c r="L36" s="19">
        <v>0</v>
      </c>
      <c r="M36" s="19">
        <v>0</v>
      </c>
      <c r="N36" s="19">
        <v>-126384</v>
      </c>
      <c r="O36" s="19">
        <v>0</v>
      </c>
      <c r="P36" s="19">
        <v>0</v>
      </c>
      <c r="Q36" s="19">
        <v>0</v>
      </c>
      <c r="R36" s="19">
        <v>-10933</v>
      </c>
      <c r="S36" s="19">
        <v>0</v>
      </c>
      <c r="T36" s="19">
        <v>0</v>
      </c>
      <c r="U36" s="19">
        <v>0</v>
      </c>
      <c r="V36" s="19">
        <v>-27045</v>
      </c>
      <c r="W36" s="19">
        <v>0</v>
      </c>
      <c r="X36" s="19">
        <v>0</v>
      </c>
      <c r="Y36" s="19">
        <v>0</v>
      </c>
      <c r="Z36" s="19">
        <v>0</v>
      </c>
      <c r="AA36" s="19">
        <v>0</v>
      </c>
      <c r="AB36" s="19">
        <v>0</v>
      </c>
      <c r="AC36" s="19">
        <v>-53292</v>
      </c>
      <c r="AD36" s="19">
        <v>-2957</v>
      </c>
      <c r="AE36" s="19">
        <v>-567769</v>
      </c>
      <c r="AF36" s="19">
        <v>-910350</v>
      </c>
      <c r="AG36" s="20">
        <v>-1710224</v>
      </c>
      <c r="AH36" s="20">
        <v>161113925.5</v>
      </c>
      <c r="AI36" s="20">
        <v>6371</v>
      </c>
      <c r="AJ36" s="21">
        <v>-204614</v>
      </c>
      <c r="AK36" s="19">
        <v>0</v>
      </c>
      <c r="AL36" s="19">
        <v>-204614</v>
      </c>
      <c r="AM36" s="19">
        <v>-2822353</v>
      </c>
      <c r="AN36" s="19">
        <v>-388631</v>
      </c>
      <c r="AO36" s="21">
        <v>-3210984</v>
      </c>
      <c r="AP36" s="19">
        <v>157058</v>
      </c>
      <c r="AQ36" s="19">
        <v>-42584</v>
      </c>
      <c r="AR36" s="21">
        <v>114474</v>
      </c>
      <c r="AS36" s="20">
        <v>157812801.5</v>
      </c>
      <c r="AT36" s="19">
        <v>0</v>
      </c>
      <c r="AU36" s="19">
        <v>290682</v>
      </c>
      <c r="AV36" s="20">
        <v>158103484</v>
      </c>
      <c r="AW36" s="19">
        <v>145460609</v>
      </c>
      <c r="AX36" s="19">
        <v>12642875</v>
      </c>
      <c r="AY36" s="19"/>
      <c r="AZ36" s="19">
        <v>12642875</v>
      </c>
      <c r="BA36" s="19">
        <v>0</v>
      </c>
      <c r="BB36" s="19">
        <v>518126</v>
      </c>
      <c r="BC36" s="19">
        <v>9999</v>
      </c>
      <c r="BD36" s="20">
        <v>158631609</v>
      </c>
    </row>
    <row r="37" spans="1:56" ht="15.6" customHeight="1">
      <c r="A37" s="17">
        <v>33</v>
      </c>
      <c r="B37" s="18" t="s">
        <v>95</v>
      </c>
      <c r="C37" s="19">
        <v>10171992.5</v>
      </c>
      <c r="D37" s="19">
        <v>0</v>
      </c>
      <c r="E37" s="19">
        <v>0</v>
      </c>
      <c r="F37" s="19">
        <v>0</v>
      </c>
      <c r="G37" s="19">
        <v>0</v>
      </c>
      <c r="H37" s="19">
        <v>0</v>
      </c>
      <c r="I37" s="19">
        <v>0</v>
      </c>
      <c r="J37" s="19">
        <v>0</v>
      </c>
      <c r="K37" s="19">
        <v>0</v>
      </c>
      <c r="L37" s="19">
        <v>0</v>
      </c>
      <c r="M37" s="19">
        <v>0</v>
      </c>
      <c r="N37" s="19">
        <v>0</v>
      </c>
      <c r="O37" s="19">
        <v>0</v>
      </c>
      <c r="P37" s="19">
        <v>-2130576</v>
      </c>
      <c r="Q37" s="19">
        <v>0</v>
      </c>
      <c r="R37" s="19">
        <v>0</v>
      </c>
      <c r="S37" s="19">
        <v>0</v>
      </c>
      <c r="T37" s="19">
        <v>0</v>
      </c>
      <c r="U37" s="19">
        <v>0</v>
      </c>
      <c r="V37" s="19">
        <v>0</v>
      </c>
      <c r="W37" s="19">
        <v>0</v>
      </c>
      <c r="X37" s="19">
        <v>0</v>
      </c>
      <c r="Y37" s="19">
        <v>0</v>
      </c>
      <c r="Z37" s="19">
        <v>0</v>
      </c>
      <c r="AA37" s="19">
        <v>0</v>
      </c>
      <c r="AB37" s="19">
        <v>0</v>
      </c>
      <c r="AC37" s="19">
        <v>0</v>
      </c>
      <c r="AD37" s="19">
        <v>0</v>
      </c>
      <c r="AE37" s="19">
        <v>-16369</v>
      </c>
      <c r="AF37" s="19">
        <v>-8893</v>
      </c>
      <c r="AG37" s="20">
        <v>-2155838</v>
      </c>
      <c r="AH37" s="20">
        <v>8016154.5</v>
      </c>
      <c r="AI37" s="20">
        <v>6340</v>
      </c>
      <c r="AJ37" s="21">
        <v>-97885</v>
      </c>
      <c r="AK37" s="19">
        <v>0</v>
      </c>
      <c r="AL37" s="19">
        <v>-97885</v>
      </c>
      <c r="AM37" s="19">
        <v>-405760</v>
      </c>
      <c r="AN37" s="19">
        <v>-41210</v>
      </c>
      <c r="AO37" s="21">
        <v>-446970</v>
      </c>
      <c r="AP37" s="19">
        <v>258128</v>
      </c>
      <c r="AQ37" s="19">
        <v>-19571</v>
      </c>
      <c r="AR37" s="21">
        <v>238557</v>
      </c>
      <c r="AS37" s="20">
        <v>7709856.5</v>
      </c>
      <c r="AT37" s="19">
        <v>0</v>
      </c>
      <c r="AU37" s="19">
        <v>14555</v>
      </c>
      <c r="AV37" s="20">
        <v>7724412</v>
      </c>
      <c r="AW37" s="19">
        <v>7156144</v>
      </c>
      <c r="AX37" s="19">
        <v>568268</v>
      </c>
      <c r="AY37" s="19"/>
      <c r="AZ37" s="19">
        <v>568268</v>
      </c>
      <c r="BA37" s="19">
        <v>0</v>
      </c>
      <c r="BB37" s="19">
        <v>25000</v>
      </c>
      <c r="BC37" s="19">
        <v>0</v>
      </c>
      <c r="BD37" s="20">
        <v>7749412</v>
      </c>
    </row>
    <row r="38" spans="1:56" ht="15.6" customHeight="1">
      <c r="A38" s="17">
        <v>34</v>
      </c>
      <c r="B38" s="18" t="s">
        <v>96</v>
      </c>
      <c r="C38" s="19">
        <v>28862537</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-5894</v>
      </c>
      <c r="V38" s="19">
        <v>0</v>
      </c>
      <c r="W38" s="19">
        <v>0</v>
      </c>
      <c r="X38" s="19">
        <v>0</v>
      </c>
      <c r="Y38" s="19">
        <v>0</v>
      </c>
      <c r="Z38" s="19">
        <v>0</v>
      </c>
      <c r="AA38" s="19">
        <v>0</v>
      </c>
      <c r="AB38" s="19">
        <v>0</v>
      </c>
      <c r="AC38" s="19">
        <v>0</v>
      </c>
      <c r="AD38" s="19">
        <v>0</v>
      </c>
      <c r="AE38" s="19">
        <v>-329738</v>
      </c>
      <c r="AF38" s="19">
        <v>-191142</v>
      </c>
      <c r="AG38" s="20">
        <v>-526774</v>
      </c>
      <c r="AH38" s="20">
        <v>28335763</v>
      </c>
      <c r="AI38" s="20">
        <v>6907</v>
      </c>
      <c r="AJ38" s="21">
        <v>-58877</v>
      </c>
      <c r="AK38" s="19">
        <v>0</v>
      </c>
      <c r="AL38" s="19">
        <v>-58877</v>
      </c>
      <c r="AM38" s="19">
        <v>-752863</v>
      </c>
      <c r="AN38" s="19">
        <v>-279734</v>
      </c>
      <c r="AO38" s="21">
        <v>-1032597</v>
      </c>
      <c r="AP38" s="19">
        <v>78450</v>
      </c>
      <c r="AQ38" s="19">
        <v>-13607</v>
      </c>
      <c r="AR38" s="21">
        <v>64843</v>
      </c>
      <c r="AS38" s="20">
        <v>27309132</v>
      </c>
      <c r="AT38" s="19">
        <v>0</v>
      </c>
      <c r="AU38" s="19">
        <v>56162</v>
      </c>
      <c r="AV38" s="20">
        <v>27365294</v>
      </c>
      <c r="AW38" s="19">
        <v>25254202</v>
      </c>
      <c r="AX38" s="19">
        <v>2111092</v>
      </c>
      <c r="AY38" s="19"/>
      <c r="AZ38" s="19">
        <v>2111092</v>
      </c>
      <c r="BA38" s="19">
        <v>0</v>
      </c>
      <c r="BB38" s="19">
        <v>25000</v>
      </c>
      <c r="BC38" s="19">
        <v>0</v>
      </c>
      <c r="BD38" s="20">
        <v>27390294</v>
      </c>
    </row>
    <row r="39" spans="1:56" ht="15.6" customHeight="1">
      <c r="A39" s="22">
        <v>35</v>
      </c>
      <c r="B39" s="23" t="s">
        <v>97</v>
      </c>
      <c r="C39" s="24">
        <v>34216845.5</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-105895</v>
      </c>
      <c r="AF39" s="24">
        <v>-92156</v>
      </c>
      <c r="AG39" s="25">
        <v>-198051</v>
      </c>
      <c r="AH39" s="25">
        <v>34018794.5</v>
      </c>
      <c r="AI39" s="25">
        <v>5569</v>
      </c>
      <c r="AJ39" s="26">
        <v>-152140</v>
      </c>
      <c r="AK39" s="24">
        <v>0</v>
      </c>
      <c r="AL39" s="24">
        <v>-152140</v>
      </c>
      <c r="AM39" s="24">
        <v>-155932</v>
      </c>
      <c r="AN39" s="24">
        <v>-147579</v>
      </c>
      <c r="AO39" s="26">
        <v>-303511</v>
      </c>
      <c r="AP39" s="24">
        <v>-32529</v>
      </c>
      <c r="AQ39" s="24">
        <v>-10300</v>
      </c>
      <c r="AR39" s="26">
        <v>-42829</v>
      </c>
      <c r="AS39" s="25">
        <v>33520314.5</v>
      </c>
      <c r="AT39" s="24">
        <v>0</v>
      </c>
      <c r="AU39" s="24">
        <v>55428</v>
      </c>
      <c r="AV39" s="25">
        <v>33575743</v>
      </c>
      <c r="AW39" s="24">
        <v>30831547</v>
      </c>
      <c r="AX39" s="24">
        <v>2744196</v>
      </c>
      <c r="AY39" s="24"/>
      <c r="AZ39" s="24">
        <v>2744196</v>
      </c>
      <c r="BA39" s="24">
        <v>0</v>
      </c>
      <c r="BB39" s="24">
        <v>35462</v>
      </c>
      <c r="BC39" s="24">
        <v>0</v>
      </c>
      <c r="BD39" s="25">
        <v>33611205</v>
      </c>
    </row>
    <row r="40" spans="1:56" ht="15.6" customHeight="1">
      <c r="A40" s="11">
        <v>36</v>
      </c>
      <c r="B40" s="12" t="s">
        <v>98</v>
      </c>
      <c r="C40" s="13">
        <v>195304518</v>
      </c>
      <c r="D40" s="13">
        <v>-113353469</v>
      </c>
      <c r="E40" s="13">
        <v>-13756446</v>
      </c>
      <c r="F40" s="13">
        <v>0</v>
      </c>
      <c r="G40" s="13">
        <v>0</v>
      </c>
      <c r="H40" s="13">
        <v>-2033496</v>
      </c>
      <c r="I40" s="13">
        <v>-1216394</v>
      </c>
      <c r="J40" s="13">
        <v>-1956028</v>
      </c>
      <c r="K40" s="13">
        <v>0</v>
      </c>
      <c r="L40" s="13">
        <v>0</v>
      </c>
      <c r="M40" s="13">
        <v>0</v>
      </c>
      <c r="N40" s="13">
        <v>0</v>
      </c>
      <c r="O40" s="13">
        <v>-165595</v>
      </c>
      <c r="P40" s="13">
        <v>0</v>
      </c>
      <c r="Q40" s="13">
        <v>0</v>
      </c>
      <c r="R40" s="13">
        <v>0</v>
      </c>
      <c r="S40" s="13">
        <v>0</v>
      </c>
      <c r="T40" s="13">
        <v>0</v>
      </c>
      <c r="U40" s="13">
        <v>0</v>
      </c>
      <c r="V40" s="13">
        <v>0</v>
      </c>
      <c r="W40" s="13">
        <v>0</v>
      </c>
      <c r="X40" s="13">
        <v>0</v>
      </c>
      <c r="Y40" s="13">
        <v>0</v>
      </c>
      <c r="Z40" s="13">
        <v>0</v>
      </c>
      <c r="AA40" s="13">
        <v>0</v>
      </c>
      <c r="AB40" s="13">
        <v>0</v>
      </c>
      <c r="AC40" s="13">
        <v>0</v>
      </c>
      <c r="AD40" s="13">
        <v>0</v>
      </c>
      <c r="AE40" s="13">
        <v>-337345</v>
      </c>
      <c r="AF40" s="13">
        <v>-290362</v>
      </c>
      <c r="AG40" s="14">
        <v>-133109135</v>
      </c>
      <c r="AH40" s="14">
        <v>62195383</v>
      </c>
      <c r="AI40" s="14">
        <v>4418</v>
      </c>
      <c r="AJ40" s="15">
        <v>-126904</v>
      </c>
      <c r="AK40" s="13">
        <v>0</v>
      </c>
      <c r="AL40" s="13">
        <v>-126904</v>
      </c>
      <c r="AM40" s="13">
        <v>2787758</v>
      </c>
      <c r="AN40" s="13">
        <v>-223109</v>
      </c>
      <c r="AO40" s="15">
        <v>2564649</v>
      </c>
      <c r="AP40" s="28">
        <v>877205</v>
      </c>
      <c r="AQ40" s="13">
        <v>-5938</v>
      </c>
      <c r="AR40" s="15">
        <v>871267</v>
      </c>
      <c r="AS40" s="14">
        <v>65504395</v>
      </c>
      <c r="AT40" s="13">
        <v>546000</v>
      </c>
      <c r="AU40" s="13">
        <v>202932</v>
      </c>
      <c r="AV40" s="14">
        <v>66253327</v>
      </c>
      <c r="AW40" s="13">
        <v>60088303</v>
      </c>
      <c r="AX40" s="13">
        <v>6165024</v>
      </c>
      <c r="AY40" s="13"/>
      <c r="AZ40" s="13">
        <v>6165024</v>
      </c>
      <c r="BA40" s="13">
        <v>96000</v>
      </c>
      <c r="BB40" s="13">
        <v>43792</v>
      </c>
      <c r="BC40" s="13">
        <v>173243</v>
      </c>
      <c r="BD40" s="14">
        <v>66566362</v>
      </c>
    </row>
    <row r="41" spans="1:56" ht="15.6" customHeight="1">
      <c r="A41" s="17">
        <v>37</v>
      </c>
      <c r="B41" s="18" t="s">
        <v>99</v>
      </c>
      <c r="C41" s="19">
        <v>122085190</v>
      </c>
      <c r="D41" s="19">
        <v>0</v>
      </c>
      <c r="E41" s="19">
        <v>0</v>
      </c>
      <c r="F41" s="19">
        <v>0</v>
      </c>
      <c r="G41" s="19">
        <v>-29139</v>
      </c>
      <c r="H41" s="19">
        <v>0</v>
      </c>
      <c r="I41" s="19">
        <v>0</v>
      </c>
      <c r="J41" s="19">
        <v>0</v>
      </c>
      <c r="K41" s="19">
        <v>0</v>
      </c>
      <c r="L41" s="19">
        <v>0</v>
      </c>
      <c r="M41" s="19">
        <v>0</v>
      </c>
      <c r="N41" s="19">
        <v>0</v>
      </c>
      <c r="O41" s="19">
        <v>0</v>
      </c>
      <c r="P41" s="19">
        <v>0</v>
      </c>
      <c r="Q41" s="19">
        <v>0</v>
      </c>
      <c r="R41" s="19">
        <v>0</v>
      </c>
      <c r="S41" s="19">
        <v>0</v>
      </c>
      <c r="T41" s="19">
        <v>0</v>
      </c>
      <c r="U41" s="19">
        <v>-256080</v>
      </c>
      <c r="V41" s="19">
        <v>0</v>
      </c>
      <c r="W41" s="19">
        <v>0</v>
      </c>
      <c r="X41" s="19">
        <v>0</v>
      </c>
      <c r="Y41" s="19">
        <v>0</v>
      </c>
      <c r="Z41" s="19">
        <v>0</v>
      </c>
      <c r="AA41" s="19">
        <v>0</v>
      </c>
      <c r="AB41" s="19">
        <v>-2913</v>
      </c>
      <c r="AC41" s="19">
        <v>0</v>
      </c>
      <c r="AD41" s="19">
        <v>0</v>
      </c>
      <c r="AE41" s="19">
        <v>-285169</v>
      </c>
      <c r="AF41" s="19">
        <v>-221758</v>
      </c>
      <c r="AG41" s="20">
        <v>-795059</v>
      </c>
      <c r="AH41" s="20">
        <v>121290131</v>
      </c>
      <c r="AI41" s="20">
        <v>6325</v>
      </c>
      <c r="AJ41" s="21">
        <v>-429156</v>
      </c>
      <c r="AK41" s="19">
        <v>0</v>
      </c>
      <c r="AL41" s="19">
        <v>-429156</v>
      </c>
      <c r="AM41" s="19">
        <v>-948750</v>
      </c>
      <c r="AN41" s="19">
        <v>47438</v>
      </c>
      <c r="AO41" s="21">
        <v>-901312</v>
      </c>
      <c r="AP41" s="19">
        <v>-187021</v>
      </c>
      <c r="AQ41" s="19">
        <v>-1101</v>
      </c>
      <c r="AR41" s="21">
        <v>-188122</v>
      </c>
      <c r="AS41" s="20">
        <v>119771541</v>
      </c>
      <c r="AT41" s="19">
        <v>0</v>
      </c>
      <c r="AU41" s="19">
        <v>223418</v>
      </c>
      <c r="AV41" s="20">
        <v>119994959</v>
      </c>
      <c r="AW41" s="19">
        <v>110145598</v>
      </c>
      <c r="AX41" s="19">
        <v>9849361</v>
      </c>
      <c r="AY41" s="19"/>
      <c r="AZ41" s="19">
        <v>9849361</v>
      </c>
      <c r="BA41" s="19">
        <v>0</v>
      </c>
      <c r="BB41" s="19">
        <v>49504</v>
      </c>
      <c r="BC41" s="19">
        <v>30482</v>
      </c>
      <c r="BD41" s="20">
        <v>120074945</v>
      </c>
    </row>
    <row r="42" spans="1:56" ht="15.6" customHeight="1">
      <c r="A42" s="17">
        <v>38</v>
      </c>
      <c r="B42" s="18" t="s">
        <v>100</v>
      </c>
      <c r="C42" s="19">
        <v>10652388</v>
      </c>
      <c r="D42" s="19">
        <v>0</v>
      </c>
      <c r="E42" s="19">
        <v>0</v>
      </c>
      <c r="F42" s="19">
        <v>0</v>
      </c>
      <c r="G42" s="19">
        <v>0</v>
      </c>
      <c r="H42" s="19">
        <v>0</v>
      </c>
      <c r="I42" s="19">
        <v>-42306</v>
      </c>
      <c r="J42" s="19">
        <v>-16646</v>
      </c>
      <c r="K42" s="19">
        <v>0</v>
      </c>
      <c r="L42" s="19">
        <v>0</v>
      </c>
      <c r="M42" s="19">
        <v>0</v>
      </c>
      <c r="N42" s="19">
        <v>0</v>
      </c>
      <c r="O42" s="19">
        <v>-9517</v>
      </c>
      <c r="P42" s="19">
        <v>0</v>
      </c>
      <c r="Q42" s="19">
        <v>0</v>
      </c>
      <c r="R42" s="19">
        <v>0</v>
      </c>
      <c r="S42" s="19">
        <v>0</v>
      </c>
      <c r="T42" s="19">
        <v>0</v>
      </c>
      <c r="U42" s="19">
        <v>0</v>
      </c>
      <c r="V42" s="19">
        <v>0</v>
      </c>
      <c r="W42" s="19">
        <v>0</v>
      </c>
      <c r="X42" s="19">
        <v>0</v>
      </c>
      <c r="Y42" s="19">
        <v>0</v>
      </c>
      <c r="Z42" s="19">
        <v>0</v>
      </c>
      <c r="AA42" s="19">
        <v>0</v>
      </c>
      <c r="AB42" s="19">
        <v>0</v>
      </c>
      <c r="AC42" s="19">
        <v>0</v>
      </c>
      <c r="AD42" s="19">
        <v>0</v>
      </c>
      <c r="AE42" s="19">
        <v>-9842</v>
      </c>
      <c r="AF42" s="19">
        <v>-51374</v>
      </c>
      <c r="AG42" s="20">
        <v>-129685</v>
      </c>
      <c r="AH42" s="20">
        <v>10522703</v>
      </c>
      <c r="AI42" s="20">
        <v>2735</v>
      </c>
      <c r="AJ42" s="21">
        <v>-59546</v>
      </c>
      <c r="AK42" s="19">
        <v>0</v>
      </c>
      <c r="AL42" s="19">
        <v>-59546</v>
      </c>
      <c r="AM42" s="19">
        <v>92990</v>
      </c>
      <c r="AN42" s="19">
        <v>-39658</v>
      </c>
      <c r="AO42" s="21">
        <v>53332</v>
      </c>
      <c r="AP42" s="19">
        <v>-13304</v>
      </c>
      <c r="AQ42" s="19">
        <v>6894</v>
      </c>
      <c r="AR42" s="21">
        <v>-6410</v>
      </c>
      <c r="AS42" s="20">
        <v>10510079</v>
      </c>
      <c r="AT42" s="19">
        <v>0</v>
      </c>
      <c r="AU42" s="19">
        <v>45994</v>
      </c>
      <c r="AV42" s="20">
        <v>10556073</v>
      </c>
      <c r="AW42" s="19">
        <v>9667510</v>
      </c>
      <c r="AX42" s="19">
        <v>888563</v>
      </c>
      <c r="AY42" s="19"/>
      <c r="AZ42" s="19">
        <v>888563</v>
      </c>
      <c r="BA42" s="19">
        <v>0</v>
      </c>
      <c r="BB42" s="19">
        <v>27370</v>
      </c>
      <c r="BC42" s="19">
        <v>0</v>
      </c>
      <c r="BD42" s="20">
        <v>10583443</v>
      </c>
    </row>
    <row r="43" spans="1:56" ht="15.6" customHeight="1">
      <c r="A43" s="17">
        <v>39</v>
      </c>
      <c r="B43" s="18" t="s">
        <v>101</v>
      </c>
      <c r="C43" s="19">
        <v>11206018</v>
      </c>
      <c r="D43" s="19">
        <v>0</v>
      </c>
      <c r="E43" s="19">
        <v>0</v>
      </c>
      <c r="F43" s="19">
        <v>0</v>
      </c>
      <c r="G43" s="19">
        <v>0</v>
      </c>
      <c r="H43" s="19">
        <v>0</v>
      </c>
      <c r="I43" s="19">
        <v>0</v>
      </c>
      <c r="J43" s="19">
        <v>0</v>
      </c>
      <c r="K43" s="19">
        <v>0</v>
      </c>
      <c r="L43" s="19">
        <v>0</v>
      </c>
      <c r="M43" s="19">
        <v>0</v>
      </c>
      <c r="N43" s="19">
        <v>-26030</v>
      </c>
      <c r="O43" s="19">
        <v>0</v>
      </c>
      <c r="P43" s="19">
        <v>0</v>
      </c>
      <c r="Q43" s="19">
        <v>0</v>
      </c>
      <c r="R43" s="19">
        <v>0</v>
      </c>
      <c r="S43" s="19">
        <v>0</v>
      </c>
      <c r="T43" s="19">
        <v>0</v>
      </c>
      <c r="U43" s="19">
        <v>0</v>
      </c>
      <c r="V43" s="19">
        <v>-6965</v>
      </c>
      <c r="W43" s="19">
        <v>0</v>
      </c>
      <c r="X43" s="19">
        <v>0</v>
      </c>
      <c r="Y43" s="19">
        <v>0</v>
      </c>
      <c r="Z43" s="19">
        <v>0</v>
      </c>
      <c r="AA43" s="19">
        <v>0</v>
      </c>
      <c r="AB43" s="19">
        <v>0</v>
      </c>
      <c r="AC43" s="19">
        <v>0</v>
      </c>
      <c r="AD43" s="19">
        <v>0</v>
      </c>
      <c r="AE43" s="19">
        <v>-37851</v>
      </c>
      <c r="AF43" s="19">
        <v>-97618</v>
      </c>
      <c r="AG43" s="20">
        <v>-168464</v>
      </c>
      <c r="AH43" s="20">
        <v>11037554</v>
      </c>
      <c r="AI43" s="20">
        <v>4176</v>
      </c>
      <c r="AJ43" s="21">
        <v>-9152</v>
      </c>
      <c r="AK43" s="19">
        <v>0</v>
      </c>
      <c r="AL43" s="19">
        <v>-9152</v>
      </c>
      <c r="AM43" s="19">
        <v>354960</v>
      </c>
      <c r="AN43" s="19">
        <v>14616</v>
      </c>
      <c r="AO43" s="21">
        <v>369576</v>
      </c>
      <c r="AP43" s="19">
        <v>-28990</v>
      </c>
      <c r="AQ43" s="19">
        <v>6616</v>
      </c>
      <c r="AR43" s="21">
        <v>-22374</v>
      </c>
      <c r="AS43" s="20">
        <v>11375604</v>
      </c>
      <c r="AT43" s="19">
        <v>0</v>
      </c>
      <c r="AU43" s="19">
        <v>37788</v>
      </c>
      <c r="AV43" s="20">
        <v>11413392</v>
      </c>
      <c r="AW43" s="19">
        <v>10398305</v>
      </c>
      <c r="AX43" s="19">
        <v>1015087</v>
      </c>
      <c r="AY43" s="19"/>
      <c r="AZ43" s="19">
        <v>1015087</v>
      </c>
      <c r="BA43" s="19">
        <v>6000</v>
      </c>
      <c r="BB43" s="19">
        <v>41174</v>
      </c>
      <c r="BC43" s="19">
        <v>4186</v>
      </c>
      <c r="BD43" s="20">
        <v>11464752</v>
      </c>
    </row>
    <row r="44" spans="1:56" ht="15.6" customHeight="1">
      <c r="A44" s="22">
        <v>40</v>
      </c>
      <c r="B44" s="23" t="s">
        <v>102</v>
      </c>
      <c r="C44" s="24">
        <v>134685850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-252684</v>
      </c>
      <c r="AF44" s="24">
        <v>-303467</v>
      </c>
      <c r="AG44" s="25">
        <v>-556151</v>
      </c>
      <c r="AH44" s="25">
        <v>134129699</v>
      </c>
      <c r="AI44" s="25">
        <v>5952</v>
      </c>
      <c r="AJ44" s="26">
        <v>-316914</v>
      </c>
      <c r="AK44" s="24">
        <v>0</v>
      </c>
      <c r="AL44" s="24">
        <v>-316914</v>
      </c>
      <c r="AM44" s="24">
        <v>-577344</v>
      </c>
      <c r="AN44" s="24">
        <v>-505920</v>
      </c>
      <c r="AO44" s="26">
        <v>-1083264</v>
      </c>
      <c r="AP44" s="24">
        <v>-27883</v>
      </c>
      <c r="AQ44" s="24">
        <v>-31704</v>
      </c>
      <c r="AR44" s="26">
        <v>-59587</v>
      </c>
      <c r="AS44" s="25">
        <v>132669934</v>
      </c>
      <c r="AT44" s="24">
        <v>0</v>
      </c>
      <c r="AU44" s="24">
        <v>259012</v>
      </c>
      <c r="AV44" s="25">
        <v>132928946</v>
      </c>
      <c r="AW44" s="24">
        <v>122032077</v>
      </c>
      <c r="AX44" s="24">
        <v>10896869</v>
      </c>
      <c r="AY44" s="24"/>
      <c r="AZ44" s="24">
        <v>10896869</v>
      </c>
      <c r="BA44" s="24">
        <v>0</v>
      </c>
      <c r="BB44" s="24">
        <v>188496</v>
      </c>
      <c r="BC44" s="24">
        <v>113097</v>
      </c>
      <c r="BD44" s="25">
        <v>133230539</v>
      </c>
    </row>
    <row r="45" spans="1:56" ht="15.6" customHeight="1">
      <c r="A45" s="11">
        <v>41</v>
      </c>
      <c r="B45" s="12" t="s">
        <v>103</v>
      </c>
      <c r="C45" s="13">
        <v>5061101.5</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-20734</v>
      </c>
      <c r="AF45" s="13">
        <v>-8752</v>
      </c>
      <c r="AG45" s="14">
        <v>-29486</v>
      </c>
      <c r="AH45" s="14">
        <v>5031615.5</v>
      </c>
      <c r="AI45" s="14">
        <v>3534</v>
      </c>
      <c r="AJ45" s="15">
        <v>-9583</v>
      </c>
      <c r="AK45" s="13">
        <v>0</v>
      </c>
      <c r="AL45" s="13">
        <v>-9583</v>
      </c>
      <c r="AM45" s="13">
        <v>38874</v>
      </c>
      <c r="AN45" s="13">
        <v>19437</v>
      </c>
      <c r="AO45" s="15">
        <v>58311</v>
      </c>
      <c r="AP45" s="13">
        <v>-2147</v>
      </c>
      <c r="AQ45" s="13">
        <v>-1191</v>
      </c>
      <c r="AR45" s="15">
        <v>-3338</v>
      </c>
      <c r="AS45" s="14">
        <v>5077005.5</v>
      </c>
      <c r="AT45" s="13">
        <v>0</v>
      </c>
      <c r="AU45" s="13">
        <v>18912</v>
      </c>
      <c r="AV45" s="14">
        <v>5095918</v>
      </c>
      <c r="AW45" s="13">
        <v>4660790</v>
      </c>
      <c r="AX45" s="13">
        <v>435128</v>
      </c>
      <c r="AY45" s="13"/>
      <c r="AZ45" s="13">
        <v>435128</v>
      </c>
      <c r="BA45" s="13">
        <v>0</v>
      </c>
      <c r="BB45" s="13">
        <v>42602</v>
      </c>
      <c r="BC45" s="13">
        <v>0</v>
      </c>
      <c r="BD45" s="14">
        <v>5138520</v>
      </c>
    </row>
    <row r="46" spans="1:56" ht="15.6" customHeight="1">
      <c r="A46" s="17">
        <v>42</v>
      </c>
      <c r="B46" s="18" t="s">
        <v>104</v>
      </c>
      <c r="C46" s="19">
        <v>17845924.5</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-45881</v>
      </c>
      <c r="AF46" s="19">
        <v>-76592</v>
      </c>
      <c r="AG46" s="20">
        <v>-122473</v>
      </c>
      <c r="AH46" s="20">
        <v>17723451.5</v>
      </c>
      <c r="AI46" s="20">
        <v>5817</v>
      </c>
      <c r="AJ46" s="21">
        <v>4407</v>
      </c>
      <c r="AK46" s="19">
        <v>4407</v>
      </c>
      <c r="AL46" s="19">
        <v>0</v>
      </c>
      <c r="AM46" s="19">
        <v>-610785</v>
      </c>
      <c r="AN46" s="19">
        <v>-34902</v>
      </c>
      <c r="AO46" s="21">
        <v>-645687</v>
      </c>
      <c r="AP46" s="19">
        <v>26052</v>
      </c>
      <c r="AQ46" s="19">
        <v>-8359</v>
      </c>
      <c r="AR46" s="21">
        <v>17693</v>
      </c>
      <c r="AS46" s="20">
        <v>17099864.5</v>
      </c>
      <c r="AT46" s="19">
        <v>0</v>
      </c>
      <c r="AU46" s="19">
        <v>40542</v>
      </c>
      <c r="AV46" s="20">
        <v>17140407</v>
      </c>
      <c r="AW46" s="19">
        <v>15818404</v>
      </c>
      <c r="AX46" s="19">
        <v>1322003</v>
      </c>
      <c r="AY46" s="19"/>
      <c r="AZ46" s="19">
        <v>1322003</v>
      </c>
      <c r="BA46" s="19">
        <v>0</v>
      </c>
      <c r="BB46" s="19">
        <v>25000</v>
      </c>
      <c r="BC46" s="19">
        <v>11741</v>
      </c>
      <c r="BD46" s="20">
        <v>17177148</v>
      </c>
    </row>
    <row r="47" spans="1:56" ht="15.6" customHeight="1">
      <c r="A47" s="17">
        <v>43</v>
      </c>
      <c r="B47" s="18" t="s">
        <v>105</v>
      </c>
      <c r="C47" s="19">
        <v>26755258.5</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-34009</v>
      </c>
      <c r="AF47" s="19">
        <v>-64098</v>
      </c>
      <c r="AG47" s="20">
        <v>-98107</v>
      </c>
      <c r="AH47" s="20">
        <v>26657151.5</v>
      </c>
      <c r="AI47" s="20">
        <v>6498</v>
      </c>
      <c r="AJ47" s="21">
        <v>-80978</v>
      </c>
      <c r="AK47" s="19">
        <v>0</v>
      </c>
      <c r="AL47" s="19">
        <v>-80978</v>
      </c>
      <c r="AM47" s="19">
        <v>-64980</v>
      </c>
      <c r="AN47" s="19">
        <v>-29241</v>
      </c>
      <c r="AO47" s="21">
        <v>-94221</v>
      </c>
      <c r="AP47" s="19">
        <v>-17812</v>
      </c>
      <c r="AQ47" s="19">
        <v>2564</v>
      </c>
      <c r="AR47" s="21">
        <v>-15248</v>
      </c>
      <c r="AS47" s="20">
        <v>26466704.5</v>
      </c>
      <c r="AT47" s="19">
        <v>0</v>
      </c>
      <c r="AU47" s="19">
        <v>56734</v>
      </c>
      <c r="AV47" s="20">
        <v>26523439</v>
      </c>
      <c r="AW47" s="19">
        <v>24326106</v>
      </c>
      <c r="AX47" s="19">
        <v>2197333</v>
      </c>
      <c r="AY47" s="19"/>
      <c r="AZ47" s="19">
        <v>2197333</v>
      </c>
      <c r="BA47" s="19">
        <v>0</v>
      </c>
      <c r="BB47" s="19">
        <v>74732</v>
      </c>
      <c r="BC47" s="19">
        <v>71430</v>
      </c>
      <c r="BD47" s="20">
        <v>26669601</v>
      </c>
    </row>
    <row r="48" spans="1:56" ht="15.6" customHeight="1">
      <c r="A48" s="17">
        <v>44</v>
      </c>
      <c r="B48" s="18" t="s">
        <v>106</v>
      </c>
      <c r="C48" s="19">
        <v>39749472</v>
      </c>
      <c r="D48" s="19">
        <v>0</v>
      </c>
      <c r="E48" s="19">
        <v>0</v>
      </c>
      <c r="F48" s="19">
        <v>0</v>
      </c>
      <c r="G48" s="19">
        <v>0</v>
      </c>
      <c r="H48" s="19">
        <v>-5180</v>
      </c>
      <c r="I48" s="19">
        <v>-14951</v>
      </c>
      <c r="J48" s="19">
        <v>-5180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-112213</v>
      </c>
      <c r="AF48" s="19">
        <v>-63107</v>
      </c>
      <c r="AG48" s="20">
        <v>-200631</v>
      </c>
      <c r="AH48" s="20">
        <v>39548841</v>
      </c>
      <c r="AI48" s="20">
        <v>5633</v>
      </c>
      <c r="AJ48" s="21">
        <v>-88403</v>
      </c>
      <c r="AK48" s="19">
        <v>0</v>
      </c>
      <c r="AL48" s="19">
        <v>-88403</v>
      </c>
      <c r="AM48" s="19">
        <v>647795</v>
      </c>
      <c r="AN48" s="19">
        <v>-115477</v>
      </c>
      <c r="AO48" s="21">
        <v>532318</v>
      </c>
      <c r="AP48" s="19">
        <v>-81245</v>
      </c>
      <c r="AQ48" s="19">
        <v>587</v>
      </c>
      <c r="AR48" s="21">
        <v>-80658</v>
      </c>
      <c r="AS48" s="20">
        <v>39912098</v>
      </c>
      <c r="AT48" s="19">
        <v>0</v>
      </c>
      <c r="AU48" s="19">
        <v>74632</v>
      </c>
      <c r="AV48" s="20">
        <v>39986730</v>
      </c>
      <c r="AW48" s="19">
        <v>36565533</v>
      </c>
      <c r="AX48" s="19">
        <v>3421197</v>
      </c>
      <c r="AY48" s="19"/>
      <c r="AZ48" s="19">
        <v>3421197</v>
      </c>
      <c r="BA48" s="19">
        <v>0</v>
      </c>
      <c r="BB48" s="19">
        <v>31178</v>
      </c>
      <c r="BC48" s="19">
        <v>131637</v>
      </c>
      <c r="BD48" s="20">
        <v>40149545</v>
      </c>
    </row>
    <row r="49" spans="1:56" ht="15.6" customHeight="1">
      <c r="A49" s="22">
        <v>45</v>
      </c>
      <c r="B49" s="23" t="s">
        <v>107</v>
      </c>
      <c r="C49" s="24">
        <v>29970790</v>
      </c>
      <c r="D49" s="24">
        <v>0</v>
      </c>
      <c r="E49" s="24">
        <v>0</v>
      </c>
      <c r="F49" s="24">
        <v>0</v>
      </c>
      <c r="G49" s="24">
        <v>0</v>
      </c>
      <c r="H49" s="24">
        <v>0</v>
      </c>
      <c r="I49" s="24">
        <v>0</v>
      </c>
      <c r="J49" s="24">
        <v>-8300</v>
      </c>
      <c r="K49" s="24">
        <v>0</v>
      </c>
      <c r="L49" s="24">
        <v>0</v>
      </c>
      <c r="M49" s="24">
        <v>0</v>
      </c>
      <c r="N49" s="24">
        <v>0</v>
      </c>
      <c r="O49" s="24">
        <v>-4480</v>
      </c>
      <c r="P49" s="24">
        <v>0</v>
      </c>
      <c r="Q49" s="24">
        <v>0</v>
      </c>
      <c r="R49" s="24">
        <v>0</v>
      </c>
      <c r="S49" s="24">
        <v>0</v>
      </c>
      <c r="T49" s="24">
        <v>0</v>
      </c>
      <c r="U49" s="24">
        <v>0</v>
      </c>
      <c r="V49" s="24">
        <v>0</v>
      </c>
      <c r="W49" s="24">
        <v>0</v>
      </c>
      <c r="X49" s="24">
        <v>0</v>
      </c>
      <c r="Y49" s="24">
        <v>0</v>
      </c>
      <c r="Z49" s="24">
        <v>0</v>
      </c>
      <c r="AA49" s="24">
        <v>0</v>
      </c>
      <c r="AB49" s="24">
        <v>0</v>
      </c>
      <c r="AC49" s="24">
        <v>0</v>
      </c>
      <c r="AD49" s="24">
        <v>0</v>
      </c>
      <c r="AE49" s="24">
        <v>-54365</v>
      </c>
      <c r="AF49" s="24">
        <v>-67363</v>
      </c>
      <c r="AG49" s="25">
        <v>-134508</v>
      </c>
      <c r="AH49" s="25">
        <v>29836282</v>
      </c>
      <c r="AI49" s="25">
        <v>3159</v>
      </c>
      <c r="AJ49" s="26">
        <v>-28038</v>
      </c>
      <c r="AK49" s="24">
        <v>0</v>
      </c>
      <c r="AL49" s="24">
        <v>-28038</v>
      </c>
      <c r="AM49" s="24">
        <v>-410670</v>
      </c>
      <c r="AN49" s="24">
        <v>-23693</v>
      </c>
      <c r="AO49" s="26">
        <v>-434363</v>
      </c>
      <c r="AP49" s="24">
        <v>-27744</v>
      </c>
      <c r="AQ49" s="24">
        <v>-2850</v>
      </c>
      <c r="AR49" s="26">
        <v>-30594</v>
      </c>
      <c r="AS49" s="25">
        <v>29343287</v>
      </c>
      <c r="AT49" s="24">
        <v>0</v>
      </c>
      <c r="AU49" s="24">
        <v>96134.45</v>
      </c>
      <c r="AV49" s="25">
        <v>29439421</v>
      </c>
      <c r="AW49" s="24">
        <v>27062493</v>
      </c>
      <c r="AX49" s="24">
        <v>2376928</v>
      </c>
      <c r="AY49" s="24"/>
      <c r="AZ49" s="24">
        <v>2376928</v>
      </c>
      <c r="BA49" s="24">
        <v>0</v>
      </c>
      <c r="BB49" s="24">
        <v>127092</v>
      </c>
      <c r="BC49" s="24">
        <v>212194</v>
      </c>
      <c r="BD49" s="25">
        <v>29778707</v>
      </c>
    </row>
    <row r="50" spans="1:56" ht="15.6" customHeight="1">
      <c r="A50" s="11">
        <v>46</v>
      </c>
      <c r="B50" s="12" t="s">
        <v>108</v>
      </c>
      <c r="C50" s="13">
        <v>8661031</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-17369</v>
      </c>
      <c r="W50" s="13">
        <v>0</v>
      </c>
      <c r="X50" s="13">
        <v>0</v>
      </c>
      <c r="Y50" s="13">
        <v>0</v>
      </c>
      <c r="Z50" s="13">
        <v>0</v>
      </c>
      <c r="AA50" s="13">
        <v>0</v>
      </c>
      <c r="AB50" s="13">
        <v>0</v>
      </c>
      <c r="AC50" s="13">
        <v>-20497</v>
      </c>
      <c r="AD50" s="13">
        <v>0</v>
      </c>
      <c r="AE50" s="13">
        <v>-90229</v>
      </c>
      <c r="AF50" s="13">
        <v>-92970</v>
      </c>
      <c r="AG50" s="14">
        <v>-221065</v>
      </c>
      <c r="AH50" s="14">
        <v>8439966</v>
      </c>
      <c r="AI50" s="14">
        <v>7746</v>
      </c>
      <c r="AJ50" s="15">
        <v>-78629</v>
      </c>
      <c r="AK50" s="13">
        <v>0</v>
      </c>
      <c r="AL50" s="13">
        <v>-78629</v>
      </c>
      <c r="AM50" s="13">
        <v>449268</v>
      </c>
      <c r="AN50" s="13">
        <v>11619</v>
      </c>
      <c r="AO50" s="15">
        <v>460887</v>
      </c>
      <c r="AP50" s="13">
        <v>98792</v>
      </c>
      <c r="AQ50" s="13">
        <v>4643</v>
      </c>
      <c r="AR50" s="15">
        <v>103435</v>
      </c>
      <c r="AS50" s="14">
        <v>8925659</v>
      </c>
      <c r="AT50" s="13">
        <v>0</v>
      </c>
      <c r="AU50" s="13">
        <v>14934</v>
      </c>
      <c r="AV50" s="14">
        <v>8940593</v>
      </c>
      <c r="AW50" s="13">
        <v>8117978</v>
      </c>
      <c r="AX50" s="13">
        <v>822615</v>
      </c>
      <c r="AY50" s="13"/>
      <c r="AZ50" s="13">
        <v>822615</v>
      </c>
      <c r="BA50" s="13">
        <v>0</v>
      </c>
      <c r="BB50" s="13">
        <v>25000</v>
      </c>
      <c r="BC50" s="13">
        <v>0</v>
      </c>
      <c r="BD50" s="14">
        <v>8965593</v>
      </c>
    </row>
    <row r="51" spans="1:56" ht="15.6" customHeight="1">
      <c r="A51" s="17">
        <v>47</v>
      </c>
      <c r="B51" s="18" t="s">
        <v>109</v>
      </c>
      <c r="C51" s="19">
        <v>13154281</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-6940</v>
      </c>
      <c r="AF51" s="19">
        <v>-2839</v>
      </c>
      <c r="AG51" s="20">
        <v>-9779</v>
      </c>
      <c r="AH51" s="20">
        <v>13144502</v>
      </c>
      <c r="AI51" s="20">
        <v>3587</v>
      </c>
      <c r="AJ51" s="21">
        <v>-33402</v>
      </c>
      <c r="AK51" s="19">
        <v>0</v>
      </c>
      <c r="AL51" s="19">
        <v>-33402</v>
      </c>
      <c r="AM51" s="19">
        <v>247503</v>
      </c>
      <c r="AN51" s="19">
        <v>-7174</v>
      </c>
      <c r="AO51" s="21">
        <v>240329</v>
      </c>
      <c r="AP51" s="19">
        <v>0</v>
      </c>
      <c r="AQ51" s="19">
        <v>-2839</v>
      </c>
      <c r="AR51" s="21">
        <v>-2839</v>
      </c>
      <c r="AS51" s="20">
        <v>13348590</v>
      </c>
      <c r="AT51" s="19">
        <v>0</v>
      </c>
      <c r="AU51" s="19">
        <v>53718</v>
      </c>
      <c r="AV51" s="20">
        <v>13402308</v>
      </c>
      <c r="AW51" s="19">
        <v>12242645</v>
      </c>
      <c r="AX51" s="19">
        <v>1159663</v>
      </c>
      <c r="AY51" s="19"/>
      <c r="AZ51" s="19">
        <v>1159663</v>
      </c>
      <c r="BA51" s="19">
        <v>0</v>
      </c>
      <c r="BB51" s="19">
        <v>56406</v>
      </c>
      <c r="BC51" s="19">
        <v>35236</v>
      </c>
      <c r="BD51" s="20">
        <v>13493950</v>
      </c>
    </row>
    <row r="52" spans="1:56" ht="15.6" customHeight="1">
      <c r="A52" s="17">
        <v>48</v>
      </c>
      <c r="B52" s="18" t="s">
        <v>110</v>
      </c>
      <c r="C52" s="19">
        <v>27174171</v>
      </c>
      <c r="D52" s="19">
        <v>0</v>
      </c>
      <c r="E52" s="19">
        <v>0</v>
      </c>
      <c r="F52" s="19">
        <v>0</v>
      </c>
      <c r="G52" s="19">
        <v>0</v>
      </c>
      <c r="H52" s="19">
        <v>0</v>
      </c>
      <c r="I52" s="19">
        <v>-130</v>
      </c>
      <c r="J52" s="19">
        <v>-8006</v>
      </c>
      <c r="K52" s="19">
        <v>0</v>
      </c>
      <c r="L52" s="19">
        <v>0</v>
      </c>
      <c r="M52" s="19">
        <v>0</v>
      </c>
      <c r="N52" s="19">
        <v>0</v>
      </c>
      <c r="O52" s="19">
        <v>-8956</v>
      </c>
      <c r="P52" s="19">
        <v>0</v>
      </c>
      <c r="Q52" s="19">
        <v>0</v>
      </c>
      <c r="R52" s="19">
        <v>0</v>
      </c>
      <c r="S52" s="19">
        <v>0</v>
      </c>
      <c r="T52" s="19">
        <v>0</v>
      </c>
      <c r="U52" s="19">
        <v>0</v>
      </c>
      <c r="V52" s="19">
        <v>0</v>
      </c>
      <c r="W52" s="19">
        <v>0</v>
      </c>
      <c r="X52" s="19">
        <v>0</v>
      </c>
      <c r="Y52" s="19">
        <v>0</v>
      </c>
      <c r="Z52" s="19">
        <v>0</v>
      </c>
      <c r="AA52" s="19">
        <v>0</v>
      </c>
      <c r="AB52" s="19">
        <v>0</v>
      </c>
      <c r="AC52" s="19">
        <v>0</v>
      </c>
      <c r="AD52" s="19">
        <v>0</v>
      </c>
      <c r="AE52" s="19">
        <v>-137493</v>
      </c>
      <c r="AF52" s="19">
        <v>-137335</v>
      </c>
      <c r="AG52" s="20">
        <v>-291920</v>
      </c>
      <c r="AH52" s="20">
        <v>26882251</v>
      </c>
      <c r="AI52" s="20">
        <v>4689</v>
      </c>
      <c r="AJ52" s="21">
        <v>-181389</v>
      </c>
      <c r="AK52" s="19">
        <v>0</v>
      </c>
      <c r="AL52" s="19">
        <v>-181389</v>
      </c>
      <c r="AM52" s="19">
        <v>126603</v>
      </c>
      <c r="AN52" s="19">
        <v>147704</v>
      </c>
      <c r="AO52" s="21">
        <v>274307</v>
      </c>
      <c r="AP52" s="19">
        <v>693</v>
      </c>
      <c r="AQ52" s="19">
        <v>6475</v>
      </c>
      <c r="AR52" s="21">
        <v>7168</v>
      </c>
      <c r="AS52" s="20">
        <v>26982337</v>
      </c>
      <c r="AT52" s="19">
        <v>0</v>
      </c>
      <c r="AU52" s="19">
        <v>41108</v>
      </c>
      <c r="AV52" s="20">
        <v>27023445</v>
      </c>
      <c r="AW52" s="19">
        <v>24731330</v>
      </c>
      <c r="AX52" s="19">
        <v>2292115</v>
      </c>
      <c r="AY52" s="19"/>
      <c r="AZ52" s="19">
        <v>2292115</v>
      </c>
      <c r="BA52" s="19">
        <v>0</v>
      </c>
      <c r="BB52" s="19">
        <v>47600</v>
      </c>
      <c r="BC52" s="19">
        <v>23424</v>
      </c>
      <c r="BD52" s="20">
        <v>27094469</v>
      </c>
    </row>
    <row r="53" spans="1:56" ht="15.6" customHeight="1">
      <c r="A53" s="17">
        <v>49</v>
      </c>
      <c r="B53" s="18" t="s">
        <v>111</v>
      </c>
      <c r="C53" s="19">
        <v>82334509.5</v>
      </c>
      <c r="D53" s="19">
        <v>0</v>
      </c>
      <c r="E53" s="19">
        <v>0</v>
      </c>
      <c r="F53" s="19">
        <v>0</v>
      </c>
      <c r="G53" s="19">
        <v>0</v>
      </c>
      <c r="H53" s="19">
        <v>0</v>
      </c>
      <c r="I53" s="19">
        <v>0</v>
      </c>
      <c r="J53" s="19">
        <v>0</v>
      </c>
      <c r="K53" s="19">
        <v>0</v>
      </c>
      <c r="L53" s="19">
        <v>-1593419</v>
      </c>
      <c r="M53" s="19">
        <v>0</v>
      </c>
      <c r="N53" s="19">
        <v>0</v>
      </c>
      <c r="O53" s="19">
        <v>0</v>
      </c>
      <c r="P53" s="19">
        <v>0</v>
      </c>
      <c r="Q53" s="19">
        <v>0</v>
      </c>
      <c r="R53" s="19">
        <v>0</v>
      </c>
      <c r="S53" s="19">
        <v>0</v>
      </c>
      <c r="T53" s="19">
        <v>0</v>
      </c>
      <c r="U53" s="19">
        <v>0</v>
      </c>
      <c r="V53" s="19">
        <v>0</v>
      </c>
      <c r="W53" s="19">
        <v>0</v>
      </c>
      <c r="X53" s="19">
        <v>0</v>
      </c>
      <c r="Y53" s="19">
        <v>0</v>
      </c>
      <c r="Z53" s="19">
        <v>-9698</v>
      </c>
      <c r="AA53" s="19">
        <v>-633502</v>
      </c>
      <c r="AB53" s="19">
        <v>-173861</v>
      </c>
      <c r="AC53" s="19">
        <v>0</v>
      </c>
      <c r="AD53" s="19">
        <v>0</v>
      </c>
      <c r="AE53" s="19">
        <v>-394290</v>
      </c>
      <c r="AF53" s="19">
        <v>-245979</v>
      </c>
      <c r="AG53" s="20">
        <v>-3050749</v>
      </c>
      <c r="AH53" s="20">
        <v>79283760.5</v>
      </c>
      <c r="AI53" s="20">
        <v>5810</v>
      </c>
      <c r="AJ53" s="21">
        <v>-447824</v>
      </c>
      <c r="AK53" s="19">
        <v>0</v>
      </c>
      <c r="AL53" s="19">
        <v>-447824</v>
      </c>
      <c r="AM53" s="19">
        <v>-1115520</v>
      </c>
      <c r="AN53" s="19">
        <v>-351505</v>
      </c>
      <c r="AO53" s="21">
        <v>-1467025</v>
      </c>
      <c r="AP53" s="19">
        <v>355061</v>
      </c>
      <c r="AQ53" s="19">
        <v>-158355</v>
      </c>
      <c r="AR53" s="21">
        <v>196706</v>
      </c>
      <c r="AS53" s="20">
        <v>77565617.5</v>
      </c>
      <c r="AT53" s="19">
        <v>63000</v>
      </c>
      <c r="AU53" s="19">
        <v>106930</v>
      </c>
      <c r="AV53" s="20">
        <v>77735548</v>
      </c>
      <c r="AW53" s="19">
        <v>71511523</v>
      </c>
      <c r="AX53" s="19">
        <v>6224025</v>
      </c>
      <c r="AY53" s="19"/>
      <c r="AZ53" s="19">
        <v>6224025</v>
      </c>
      <c r="BA53" s="19">
        <v>0</v>
      </c>
      <c r="BB53" s="19">
        <v>239428</v>
      </c>
      <c r="BC53" s="19">
        <v>0</v>
      </c>
      <c r="BD53" s="20">
        <v>77974976</v>
      </c>
    </row>
    <row r="54" spans="1:56" ht="15.6" customHeight="1">
      <c r="A54" s="22">
        <v>50</v>
      </c>
      <c r="B54" s="23" t="s">
        <v>112</v>
      </c>
      <c r="C54" s="24">
        <v>46113330</v>
      </c>
      <c r="D54" s="24">
        <v>0</v>
      </c>
      <c r="E54" s="24">
        <v>0</v>
      </c>
      <c r="F54" s="24">
        <v>0</v>
      </c>
      <c r="G54" s="24">
        <v>0</v>
      </c>
      <c r="H54" s="24">
        <v>0</v>
      </c>
      <c r="I54" s="24">
        <v>0</v>
      </c>
      <c r="J54" s="24">
        <v>0</v>
      </c>
      <c r="K54" s="24">
        <v>0</v>
      </c>
      <c r="L54" s="24">
        <v>0</v>
      </c>
      <c r="M54" s="24">
        <v>0</v>
      </c>
      <c r="N54" s="24">
        <v>-5247</v>
      </c>
      <c r="O54" s="24">
        <v>0</v>
      </c>
      <c r="P54" s="24">
        <v>0</v>
      </c>
      <c r="Q54" s="24">
        <v>0</v>
      </c>
      <c r="R54" s="24">
        <v>0</v>
      </c>
      <c r="S54" s="24">
        <v>0</v>
      </c>
      <c r="T54" s="24">
        <v>0</v>
      </c>
      <c r="U54" s="24">
        <v>0</v>
      </c>
      <c r="V54" s="24">
        <v>0</v>
      </c>
      <c r="W54" s="24">
        <v>0</v>
      </c>
      <c r="X54" s="24">
        <v>0</v>
      </c>
      <c r="Y54" s="24">
        <v>0</v>
      </c>
      <c r="Z54" s="24">
        <v>-243592</v>
      </c>
      <c r="AA54" s="24">
        <v>-272902</v>
      </c>
      <c r="AB54" s="24">
        <v>-126439</v>
      </c>
      <c r="AC54" s="24">
        <v>0</v>
      </c>
      <c r="AD54" s="24">
        <v>0</v>
      </c>
      <c r="AE54" s="24">
        <v>-140389</v>
      </c>
      <c r="AF54" s="24">
        <v>-77042</v>
      </c>
      <c r="AG54" s="25">
        <v>-865611</v>
      </c>
      <c r="AH54" s="25">
        <v>45247719</v>
      </c>
      <c r="AI54" s="25">
        <v>5736</v>
      </c>
      <c r="AJ54" s="26">
        <v>-85443</v>
      </c>
      <c r="AK54" s="24">
        <v>0</v>
      </c>
      <c r="AL54" s="24">
        <v>-85443</v>
      </c>
      <c r="AM54" s="24">
        <v>-579336</v>
      </c>
      <c r="AN54" s="24">
        <v>-48756</v>
      </c>
      <c r="AO54" s="26">
        <v>-628092</v>
      </c>
      <c r="AP54" s="24">
        <v>87597</v>
      </c>
      <c r="AQ54" s="24">
        <v>9884</v>
      </c>
      <c r="AR54" s="26">
        <v>97481</v>
      </c>
      <c r="AS54" s="25">
        <v>44631665</v>
      </c>
      <c r="AT54" s="24">
        <v>189000</v>
      </c>
      <c r="AU54" s="24">
        <v>76487.5</v>
      </c>
      <c r="AV54" s="25">
        <v>44897153</v>
      </c>
      <c r="AW54" s="24">
        <v>41263423</v>
      </c>
      <c r="AX54" s="24">
        <v>3633730</v>
      </c>
      <c r="AY54" s="24"/>
      <c r="AZ54" s="24">
        <v>3633730</v>
      </c>
      <c r="BA54" s="24">
        <v>20000</v>
      </c>
      <c r="BB54" s="24">
        <v>95200</v>
      </c>
      <c r="BC54" s="24">
        <v>12727</v>
      </c>
      <c r="BD54" s="25">
        <v>45025080</v>
      </c>
    </row>
    <row r="55" spans="1:56" ht="15.6" customHeight="1">
      <c r="A55" s="11">
        <v>51</v>
      </c>
      <c r="B55" s="12" t="s">
        <v>113</v>
      </c>
      <c r="C55" s="13">
        <v>46964740.5</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0</v>
      </c>
      <c r="Y55" s="13">
        <v>0</v>
      </c>
      <c r="Z55" s="13">
        <v>-4499</v>
      </c>
      <c r="AA55" s="13">
        <v>0</v>
      </c>
      <c r="AB55" s="13">
        <v>0</v>
      </c>
      <c r="AC55" s="13">
        <v>0</v>
      </c>
      <c r="AD55" s="13">
        <v>0</v>
      </c>
      <c r="AE55" s="13">
        <v>-63320</v>
      </c>
      <c r="AF55" s="13">
        <v>-122904</v>
      </c>
      <c r="AG55" s="14">
        <v>-190723</v>
      </c>
      <c r="AH55" s="14">
        <v>46774017.5</v>
      </c>
      <c r="AI55" s="14">
        <v>5391</v>
      </c>
      <c r="AJ55" s="15">
        <v>-55038</v>
      </c>
      <c r="AK55" s="13">
        <v>0</v>
      </c>
      <c r="AL55" s="13">
        <v>-55038</v>
      </c>
      <c r="AM55" s="13">
        <v>-1207584</v>
      </c>
      <c r="AN55" s="13">
        <v>-172512</v>
      </c>
      <c r="AO55" s="15">
        <v>-1380096</v>
      </c>
      <c r="AP55" s="13">
        <v>5977</v>
      </c>
      <c r="AQ55" s="13">
        <v>-6780</v>
      </c>
      <c r="AR55" s="15">
        <v>-803</v>
      </c>
      <c r="AS55" s="14">
        <v>45338080.5</v>
      </c>
      <c r="AT55" s="13">
        <v>0</v>
      </c>
      <c r="AU55" s="13">
        <v>118166</v>
      </c>
      <c r="AV55" s="14">
        <v>45456247</v>
      </c>
      <c r="AW55" s="13">
        <v>41893992</v>
      </c>
      <c r="AX55" s="13">
        <v>3562255</v>
      </c>
      <c r="AY55" s="13"/>
      <c r="AZ55" s="13">
        <v>3562255</v>
      </c>
      <c r="BA55" s="13">
        <v>0</v>
      </c>
      <c r="BB55" s="13">
        <v>76398</v>
      </c>
      <c r="BC55" s="13">
        <v>12083</v>
      </c>
      <c r="BD55" s="14">
        <v>45544728</v>
      </c>
    </row>
    <row r="56" spans="1:56" ht="15.6" customHeight="1">
      <c r="A56" s="17">
        <v>52</v>
      </c>
      <c r="B56" s="18" t="s">
        <v>114</v>
      </c>
      <c r="C56" s="19">
        <v>218399050</v>
      </c>
      <c r="D56" s="19">
        <v>0</v>
      </c>
      <c r="E56" s="19">
        <v>0</v>
      </c>
      <c r="F56" s="19">
        <v>0</v>
      </c>
      <c r="G56" s="19">
        <v>0</v>
      </c>
      <c r="H56" s="19">
        <v>-7163</v>
      </c>
      <c r="I56" s="19">
        <v>-4738</v>
      </c>
      <c r="J56" s="19">
        <v>-12656</v>
      </c>
      <c r="K56" s="19">
        <v>0</v>
      </c>
      <c r="L56" s="19">
        <v>0</v>
      </c>
      <c r="M56" s="19">
        <v>0</v>
      </c>
      <c r="N56" s="19">
        <v>0</v>
      </c>
      <c r="O56" s="19">
        <v>-7164</v>
      </c>
      <c r="P56" s="19">
        <v>0</v>
      </c>
      <c r="Q56" s="19">
        <v>-10090</v>
      </c>
      <c r="R56" s="19">
        <v>-19511</v>
      </c>
      <c r="S56" s="19">
        <v>0</v>
      </c>
      <c r="T56" s="19">
        <v>0</v>
      </c>
      <c r="U56" s="19">
        <v>0</v>
      </c>
      <c r="V56" s="19">
        <v>0</v>
      </c>
      <c r="W56" s="19">
        <v>0</v>
      </c>
      <c r="X56" s="19">
        <v>0</v>
      </c>
      <c r="Y56" s="19">
        <v>0</v>
      </c>
      <c r="Z56" s="19">
        <v>0</v>
      </c>
      <c r="AA56" s="19">
        <v>0</v>
      </c>
      <c r="AB56" s="19">
        <v>0</v>
      </c>
      <c r="AC56" s="19">
        <v>-13940</v>
      </c>
      <c r="AD56" s="19">
        <v>0</v>
      </c>
      <c r="AE56" s="19">
        <v>-555796</v>
      </c>
      <c r="AF56" s="19">
        <v>-972577</v>
      </c>
      <c r="AG56" s="20">
        <v>-1603635</v>
      </c>
      <c r="AH56" s="20">
        <v>216795415</v>
      </c>
      <c r="AI56" s="20">
        <v>5802</v>
      </c>
      <c r="AJ56" s="21">
        <v>-422851</v>
      </c>
      <c r="AK56" s="19">
        <v>0</v>
      </c>
      <c r="AL56" s="19">
        <v>-422851</v>
      </c>
      <c r="AM56" s="19">
        <v>1502718</v>
      </c>
      <c r="AN56" s="19">
        <v>58020</v>
      </c>
      <c r="AO56" s="21">
        <v>1560738</v>
      </c>
      <c r="AP56" s="19">
        <v>118527</v>
      </c>
      <c r="AQ56" s="19">
        <v>25083</v>
      </c>
      <c r="AR56" s="21">
        <v>143610</v>
      </c>
      <c r="AS56" s="20">
        <v>218076912</v>
      </c>
      <c r="AT56" s="19">
        <v>0</v>
      </c>
      <c r="AU56" s="19">
        <v>437736</v>
      </c>
      <c r="AV56" s="20">
        <v>218514648</v>
      </c>
      <c r="AW56" s="19">
        <v>200044972</v>
      </c>
      <c r="AX56" s="19">
        <v>18469676</v>
      </c>
      <c r="AY56" s="19"/>
      <c r="AZ56" s="19">
        <v>18469676</v>
      </c>
      <c r="BA56" s="19">
        <v>0</v>
      </c>
      <c r="BB56" s="19">
        <v>428638</v>
      </c>
      <c r="BC56" s="19">
        <v>172276</v>
      </c>
      <c r="BD56" s="20">
        <v>219115562</v>
      </c>
    </row>
    <row r="57" spans="1:56" ht="15.6" customHeight="1">
      <c r="A57" s="17">
        <v>53</v>
      </c>
      <c r="B57" s="18" t="s">
        <v>115</v>
      </c>
      <c r="C57" s="19">
        <v>113313547</v>
      </c>
      <c r="D57" s="19">
        <v>0</v>
      </c>
      <c r="E57" s="19">
        <v>0</v>
      </c>
      <c r="F57" s="19">
        <v>0</v>
      </c>
      <c r="G57" s="19">
        <v>0</v>
      </c>
      <c r="H57" s="19">
        <v>0</v>
      </c>
      <c r="I57" s="19">
        <v>0</v>
      </c>
      <c r="J57" s="19">
        <v>0</v>
      </c>
      <c r="K57" s="19">
        <v>0</v>
      </c>
      <c r="L57" s="19">
        <v>0</v>
      </c>
      <c r="M57" s="19">
        <v>0</v>
      </c>
      <c r="N57" s="19">
        <v>-5360</v>
      </c>
      <c r="O57" s="19">
        <v>-5360</v>
      </c>
      <c r="P57" s="19">
        <v>0</v>
      </c>
      <c r="Q57" s="19">
        <v>0</v>
      </c>
      <c r="R57" s="19">
        <v>0</v>
      </c>
      <c r="S57" s="19">
        <v>0</v>
      </c>
      <c r="T57" s="19">
        <v>0</v>
      </c>
      <c r="U57" s="19">
        <v>0</v>
      </c>
      <c r="V57" s="19">
        <v>0</v>
      </c>
      <c r="W57" s="19">
        <v>0</v>
      </c>
      <c r="X57" s="19">
        <v>0</v>
      </c>
      <c r="Y57" s="19">
        <v>0</v>
      </c>
      <c r="Z57" s="19">
        <v>0</v>
      </c>
      <c r="AA57" s="19">
        <v>0</v>
      </c>
      <c r="AB57" s="19">
        <v>0</v>
      </c>
      <c r="AC57" s="19">
        <v>-1330445</v>
      </c>
      <c r="AD57" s="19">
        <v>0</v>
      </c>
      <c r="AE57" s="19">
        <v>-492349</v>
      </c>
      <c r="AF57" s="19">
        <v>-877274</v>
      </c>
      <c r="AG57" s="20">
        <v>-2710788</v>
      </c>
      <c r="AH57" s="20">
        <v>110602759</v>
      </c>
      <c r="AI57" s="20">
        <v>5894</v>
      </c>
      <c r="AJ57" s="21">
        <v>-135116</v>
      </c>
      <c r="AK57" s="19">
        <v>0</v>
      </c>
      <c r="AL57" s="19">
        <v>-135116</v>
      </c>
      <c r="AM57" s="19">
        <v>-789796</v>
      </c>
      <c r="AN57" s="19">
        <v>-285859</v>
      </c>
      <c r="AO57" s="21">
        <v>-1075655</v>
      </c>
      <c r="AP57" s="19">
        <v>419891</v>
      </c>
      <c r="AQ57" s="19">
        <v>-16314</v>
      </c>
      <c r="AR57" s="21">
        <v>403577</v>
      </c>
      <c r="AS57" s="20">
        <v>109795565</v>
      </c>
      <c r="AT57" s="19">
        <v>0</v>
      </c>
      <c r="AU57" s="19">
        <v>175564</v>
      </c>
      <c r="AV57" s="20">
        <v>109971129</v>
      </c>
      <c r="AW57" s="19">
        <v>100995293</v>
      </c>
      <c r="AX57" s="19">
        <v>8975836</v>
      </c>
      <c r="AY57" s="19"/>
      <c r="AZ57" s="19">
        <v>8975836</v>
      </c>
      <c r="BA57" s="19">
        <v>0</v>
      </c>
      <c r="BB57" s="19">
        <v>216580</v>
      </c>
      <c r="BC57" s="19">
        <v>0</v>
      </c>
      <c r="BD57" s="20">
        <v>110187709</v>
      </c>
    </row>
    <row r="58" spans="1:56" ht="15.6" customHeight="1">
      <c r="A58" s="17">
        <v>54</v>
      </c>
      <c r="B58" s="18" t="s">
        <v>116</v>
      </c>
      <c r="C58" s="19">
        <v>4480667.5</v>
      </c>
      <c r="D58" s="19">
        <v>0</v>
      </c>
      <c r="E58" s="19">
        <v>0</v>
      </c>
      <c r="F58" s="19">
        <v>0</v>
      </c>
      <c r="G58" s="19">
        <v>0</v>
      </c>
      <c r="H58" s="19">
        <v>0</v>
      </c>
      <c r="I58" s="19">
        <v>0</v>
      </c>
      <c r="J58" s="19">
        <v>0</v>
      </c>
      <c r="K58" s="19">
        <v>0</v>
      </c>
      <c r="L58" s="19">
        <v>0</v>
      </c>
      <c r="M58" s="19">
        <v>0</v>
      </c>
      <c r="N58" s="19">
        <v>0</v>
      </c>
      <c r="O58" s="19">
        <v>0</v>
      </c>
      <c r="P58" s="19">
        <v>-11222</v>
      </c>
      <c r="Q58" s="19">
        <v>0</v>
      </c>
      <c r="R58" s="19">
        <v>0</v>
      </c>
      <c r="S58" s="19">
        <v>-68084</v>
      </c>
      <c r="T58" s="19">
        <v>0</v>
      </c>
      <c r="U58" s="19">
        <v>0</v>
      </c>
      <c r="V58" s="19">
        <v>0</v>
      </c>
      <c r="W58" s="19">
        <v>0</v>
      </c>
      <c r="X58" s="19">
        <v>0</v>
      </c>
      <c r="Y58" s="19">
        <v>0</v>
      </c>
      <c r="Z58" s="19">
        <v>0</v>
      </c>
      <c r="AA58" s="19">
        <v>0</v>
      </c>
      <c r="AB58" s="19">
        <v>0</v>
      </c>
      <c r="AC58" s="19">
        <v>0</v>
      </c>
      <c r="AD58" s="19">
        <v>0</v>
      </c>
      <c r="AE58" s="19">
        <v>-500</v>
      </c>
      <c r="AF58" s="19">
        <v>-33449</v>
      </c>
      <c r="AG58" s="20">
        <v>-113255</v>
      </c>
      <c r="AH58" s="20">
        <v>4367412.5</v>
      </c>
      <c r="AI58" s="20">
        <v>7013</v>
      </c>
      <c r="AJ58" s="21">
        <v>-24617</v>
      </c>
      <c r="AK58" s="19">
        <v>0</v>
      </c>
      <c r="AL58" s="19">
        <v>-24617</v>
      </c>
      <c r="AM58" s="19">
        <v>-112208</v>
      </c>
      <c r="AN58" s="19">
        <v>-24546</v>
      </c>
      <c r="AO58" s="21">
        <v>-136754</v>
      </c>
      <c r="AP58" s="19">
        <v>-20233</v>
      </c>
      <c r="AQ58" s="19">
        <v>1009</v>
      </c>
      <c r="AR58" s="21">
        <v>-19224</v>
      </c>
      <c r="AS58" s="20">
        <v>4186817.5</v>
      </c>
      <c r="AT58" s="19">
        <v>0</v>
      </c>
      <c r="AU58" s="19">
        <v>2100</v>
      </c>
      <c r="AV58" s="20">
        <v>4188918</v>
      </c>
      <c r="AW58" s="19">
        <v>3863948</v>
      </c>
      <c r="AX58" s="19">
        <v>324970</v>
      </c>
      <c r="AY58" s="19"/>
      <c r="AZ58" s="19">
        <v>324970</v>
      </c>
      <c r="BA58" s="19">
        <v>0</v>
      </c>
      <c r="BB58" s="19">
        <v>25000</v>
      </c>
      <c r="BC58" s="19">
        <v>0</v>
      </c>
      <c r="BD58" s="20">
        <v>4213918</v>
      </c>
    </row>
    <row r="59" spans="1:56" ht="15.6" customHeight="1">
      <c r="A59" s="22">
        <v>55</v>
      </c>
      <c r="B59" s="23" t="s">
        <v>117</v>
      </c>
      <c r="C59" s="24">
        <v>90424917.5</v>
      </c>
      <c r="D59" s="24">
        <v>0</v>
      </c>
      <c r="E59" s="24">
        <v>0</v>
      </c>
      <c r="F59" s="24">
        <v>0</v>
      </c>
      <c r="G59" s="24">
        <v>0</v>
      </c>
      <c r="H59" s="24">
        <v>0</v>
      </c>
      <c r="I59" s="24">
        <v>-309</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-14421</v>
      </c>
      <c r="AB59" s="24">
        <v>0</v>
      </c>
      <c r="AC59" s="24">
        <v>0</v>
      </c>
      <c r="AD59" s="24">
        <v>0</v>
      </c>
      <c r="AE59" s="24">
        <v>-237820</v>
      </c>
      <c r="AF59" s="24">
        <v>-265331</v>
      </c>
      <c r="AG59" s="25">
        <v>-517881</v>
      </c>
      <c r="AH59" s="25">
        <v>89907036.5</v>
      </c>
      <c r="AI59" s="25">
        <v>5217</v>
      </c>
      <c r="AJ59" s="26">
        <v>-88504</v>
      </c>
      <c r="AK59" s="24">
        <v>0</v>
      </c>
      <c r="AL59" s="24">
        <v>-88504</v>
      </c>
      <c r="AM59" s="24">
        <v>-537351</v>
      </c>
      <c r="AN59" s="24">
        <v>-242591</v>
      </c>
      <c r="AO59" s="26">
        <v>-779942</v>
      </c>
      <c r="AP59" s="24">
        <v>124039</v>
      </c>
      <c r="AQ59" s="24">
        <v>-15420</v>
      </c>
      <c r="AR59" s="26">
        <v>108619</v>
      </c>
      <c r="AS59" s="25">
        <v>89147209.5</v>
      </c>
      <c r="AT59" s="24">
        <v>0</v>
      </c>
      <c r="AU59" s="24">
        <v>189202</v>
      </c>
      <c r="AV59" s="25">
        <v>89336412</v>
      </c>
      <c r="AW59" s="24">
        <v>82021701</v>
      </c>
      <c r="AX59" s="24">
        <v>7314711</v>
      </c>
      <c r="AY59" s="24"/>
      <c r="AZ59" s="24">
        <v>7314711</v>
      </c>
      <c r="BA59" s="24">
        <v>0</v>
      </c>
      <c r="BB59" s="24">
        <v>237286</v>
      </c>
      <c r="BC59" s="24">
        <v>247402</v>
      </c>
      <c r="BD59" s="25">
        <v>89821100</v>
      </c>
    </row>
    <row r="60" spans="1:56" ht="15.6" customHeight="1">
      <c r="A60" s="11">
        <v>56</v>
      </c>
      <c r="B60" s="12" t="s">
        <v>118</v>
      </c>
      <c r="C60" s="13">
        <v>19832292.5</v>
      </c>
      <c r="D60" s="13">
        <v>0</v>
      </c>
      <c r="E60" s="13">
        <v>0</v>
      </c>
      <c r="F60" s="13">
        <v>0</v>
      </c>
      <c r="G60" s="13">
        <v>-4953601</v>
      </c>
      <c r="H60" s="13">
        <v>0</v>
      </c>
      <c r="I60" s="13">
        <v>0</v>
      </c>
      <c r="J60" s="13">
        <v>0</v>
      </c>
      <c r="K60" s="13">
        <v>0</v>
      </c>
      <c r="L60" s="13">
        <v>0</v>
      </c>
      <c r="M60" s="13">
        <v>0</v>
      </c>
      <c r="N60" s="13">
        <v>0</v>
      </c>
      <c r="O60" s="13">
        <v>0</v>
      </c>
      <c r="P60" s="13">
        <v>0</v>
      </c>
      <c r="Q60" s="13">
        <v>0</v>
      </c>
      <c r="R60" s="13">
        <v>0</v>
      </c>
      <c r="S60" s="13">
        <v>0</v>
      </c>
      <c r="T60" s="13">
        <v>0</v>
      </c>
      <c r="U60" s="13">
        <v>-2464</v>
      </c>
      <c r="V60" s="13">
        <v>0</v>
      </c>
      <c r="W60" s="13">
        <v>0</v>
      </c>
      <c r="X60" s="13">
        <v>0</v>
      </c>
      <c r="Y60" s="13">
        <v>-708633</v>
      </c>
      <c r="Z60" s="13">
        <v>0</v>
      </c>
      <c r="AA60" s="13">
        <v>0</v>
      </c>
      <c r="AB60" s="13">
        <v>0</v>
      </c>
      <c r="AC60" s="13">
        <v>0</v>
      </c>
      <c r="AD60" s="13">
        <v>0</v>
      </c>
      <c r="AE60" s="13">
        <v>-39368</v>
      </c>
      <c r="AF60" s="13">
        <v>-60971</v>
      </c>
      <c r="AG60" s="14">
        <v>-5765037</v>
      </c>
      <c r="AH60" s="14">
        <v>14067255.5</v>
      </c>
      <c r="AI60" s="14">
        <v>6728</v>
      </c>
      <c r="AJ60" s="15">
        <v>-30758</v>
      </c>
      <c r="AK60" s="13">
        <v>0</v>
      </c>
      <c r="AL60" s="13">
        <v>-30758</v>
      </c>
      <c r="AM60" s="13">
        <v>-625704</v>
      </c>
      <c r="AN60" s="13">
        <v>-90828</v>
      </c>
      <c r="AO60" s="15">
        <v>-716532</v>
      </c>
      <c r="AP60" s="13">
        <v>297739</v>
      </c>
      <c r="AQ60" s="13">
        <v>-7801</v>
      </c>
      <c r="AR60" s="15">
        <v>289938</v>
      </c>
      <c r="AS60" s="14">
        <v>13609903.5</v>
      </c>
      <c r="AT60" s="13">
        <v>0</v>
      </c>
      <c r="AU60" s="13">
        <v>28740</v>
      </c>
      <c r="AV60" s="14">
        <v>13638644</v>
      </c>
      <c r="AW60" s="13">
        <v>12620763</v>
      </c>
      <c r="AX60" s="13">
        <v>1017881</v>
      </c>
      <c r="AY60" s="13"/>
      <c r="AZ60" s="13">
        <v>1017881</v>
      </c>
      <c r="BA60" s="13">
        <v>0</v>
      </c>
      <c r="BB60" s="13">
        <v>25000</v>
      </c>
      <c r="BC60" s="13">
        <v>12591</v>
      </c>
      <c r="BD60" s="14">
        <v>13676235</v>
      </c>
    </row>
    <row r="61" spans="1:56" ht="15.6" customHeight="1">
      <c r="A61" s="17">
        <v>57</v>
      </c>
      <c r="B61" s="18" t="s">
        <v>119</v>
      </c>
      <c r="C61" s="19">
        <v>50699607.5</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-224635</v>
      </c>
      <c r="AA61" s="19">
        <v>-42972</v>
      </c>
      <c r="AB61" s="19">
        <v>-23719</v>
      </c>
      <c r="AC61" s="19">
        <v>0</v>
      </c>
      <c r="AD61" s="19">
        <v>0</v>
      </c>
      <c r="AE61" s="19">
        <v>-150890</v>
      </c>
      <c r="AF61" s="19">
        <v>-91900</v>
      </c>
      <c r="AG61" s="20">
        <v>-534116</v>
      </c>
      <c r="AH61" s="20">
        <v>50165491.5</v>
      </c>
      <c r="AI61" s="20">
        <v>5423</v>
      </c>
      <c r="AJ61" s="21">
        <v>-22310</v>
      </c>
      <c r="AK61" s="19">
        <v>0</v>
      </c>
      <c r="AL61" s="19">
        <v>-22310</v>
      </c>
      <c r="AM61" s="19">
        <v>325380</v>
      </c>
      <c r="AN61" s="19">
        <v>-244035</v>
      </c>
      <c r="AO61" s="21">
        <v>81345</v>
      </c>
      <c r="AP61" s="19">
        <v>43540</v>
      </c>
      <c r="AQ61" s="19">
        <v>1350</v>
      </c>
      <c r="AR61" s="21">
        <v>44890</v>
      </c>
      <c r="AS61" s="20">
        <v>50269416.5</v>
      </c>
      <c r="AT61" s="19">
        <v>0</v>
      </c>
      <c r="AU61" s="19">
        <v>116996</v>
      </c>
      <c r="AV61" s="20">
        <v>50386413</v>
      </c>
      <c r="AW61" s="19">
        <v>46169737</v>
      </c>
      <c r="AX61" s="19">
        <v>4216676</v>
      </c>
      <c r="AY61" s="19"/>
      <c r="AZ61" s="19">
        <v>4216676</v>
      </c>
      <c r="BA61" s="19">
        <v>0</v>
      </c>
      <c r="BB61" s="19">
        <v>88060</v>
      </c>
      <c r="BC61" s="19">
        <v>120582</v>
      </c>
      <c r="BD61" s="20">
        <v>50595055</v>
      </c>
    </row>
    <row r="62" spans="1:56" ht="15.6" customHeight="1">
      <c r="A62" s="17">
        <v>58</v>
      </c>
      <c r="B62" s="18" t="s">
        <v>120</v>
      </c>
      <c r="C62" s="19">
        <v>55793344</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-266854</v>
      </c>
      <c r="AF62" s="19">
        <v>-157873</v>
      </c>
      <c r="AG62" s="20">
        <v>-424727</v>
      </c>
      <c r="AH62" s="20">
        <v>55368617</v>
      </c>
      <c r="AI62" s="20">
        <v>6478</v>
      </c>
      <c r="AJ62" s="21">
        <v>-110237</v>
      </c>
      <c r="AK62" s="19">
        <v>0</v>
      </c>
      <c r="AL62" s="19">
        <v>-110237</v>
      </c>
      <c r="AM62" s="19">
        <v>-1289122</v>
      </c>
      <c r="AN62" s="19">
        <v>-200818</v>
      </c>
      <c r="AO62" s="21">
        <v>-1489940</v>
      </c>
      <c r="AP62" s="19">
        <v>-54443</v>
      </c>
      <c r="AQ62" s="19">
        <v>-19260</v>
      </c>
      <c r="AR62" s="21">
        <v>-73703</v>
      </c>
      <c r="AS62" s="20">
        <v>53694737</v>
      </c>
      <c r="AT62" s="19">
        <v>0</v>
      </c>
      <c r="AU62" s="19">
        <v>77253.399999999994</v>
      </c>
      <c r="AV62" s="20">
        <v>53771990</v>
      </c>
      <c r="AW62" s="19">
        <v>49542458</v>
      </c>
      <c r="AX62" s="19">
        <v>4229532</v>
      </c>
      <c r="AY62" s="19"/>
      <c r="AZ62" s="19">
        <v>4229532</v>
      </c>
      <c r="BA62" s="19">
        <v>0</v>
      </c>
      <c r="BB62" s="19">
        <v>61642</v>
      </c>
      <c r="BC62" s="19">
        <v>0</v>
      </c>
      <c r="BD62" s="20">
        <v>53833632</v>
      </c>
    </row>
    <row r="63" spans="1:56" ht="15.6" customHeight="1">
      <c r="A63" s="17">
        <v>59</v>
      </c>
      <c r="B63" s="18" t="s">
        <v>121</v>
      </c>
      <c r="C63" s="19">
        <v>37159071</v>
      </c>
      <c r="D63" s="19">
        <v>0</v>
      </c>
      <c r="E63" s="19">
        <v>0</v>
      </c>
      <c r="F63" s="19">
        <v>0</v>
      </c>
      <c r="G63" s="19">
        <v>0</v>
      </c>
      <c r="H63" s="19">
        <v>0</v>
      </c>
      <c r="I63" s="19">
        <v>0</v>
      </c>
      <c r="J63" s="19">
        <v>0</v>
      </c>
      <c r="K63" s="19">
        <v>0</v>
      </c>
      <c r="L63" s="19">
        <v>0</v>
      </c>
      <c r="M63" s="19">
        <v>0</v>
      </c>
      <c r="N63" s="19">
        <v>0</v>
      </c>
      <c r="O63" s="19">
        <v>-5928</v>
      </c>
      <c r="P63" s="19">
        <v>0</v>
      </c>
      <c r="Q63" s="19">
        <v>-1042274</v>
      </c>
      <c r="R63" s="19">
        <v>0</v>
      </c>
      <c r="S63" s="19">
        <v>0</v>
      </c>
      <c r="T63" s="19">
        <v>0</v>
      </c>
      <c r="U63" s="19">
        <v>0</v>
      </c>
      <c r="V63" s="19">
        <v>0</v>
      </c>
      <c r="W63" s="19">
        <v>0</v>
      </c>
      <c r="X63" s="19">
        <v>0</v>
      </c>
      <c r="Y63" s="19">
        <v>0</v>
      </c>
      <c r="Z63" s="19">
        <v>0</v>
      </c>
      <c r="AA63" s="19">
        <v>0</v>
      </c>
      <c r="AB63" s="19">
        <v>0</v>
      </c>
      <c r="AC63" s="19">
        <v>0</v>
      </c>
      <c r="AD63" s="19">
        <v>0</v>
      </c>
      <c r="AE63" s="19">
        <v>-97174</v>
      </c>
      <c r="AF63" s="19">
        <v>-96714</v>
      </c>
      <c r="AG63" s="20">
        <v>-1242090</v>
      </c>
      <c r="AH63" s="20">
        <v>35916981</v>
      </c>
      <c r="AI63" s="20">
        <v>7131</v>
      </c>
      <c r="AJ63" s="21">
        <v>-40818</v>
      </c>
      <c r="AK63" s="19">
        <v>0</v>
      </c>
      <c r="AL63" s="19">
        <v>-40818</v>
      </c>
      <c r="AM63" s="19">
        <v>57048</v>
      </c>
      <c r="AN63" s="19">
        <v>28524</v>
      </c>
      <c r="AO63" s="21">
        <v>85572</v>
      </c>
      <c r="AP63" s="19">
        <v>238992</v>
      </c>
      <c r="AQ63" s="19">
        <v>42256</v>
      </c>
      <c r="AR63" s="21">
        <v>281248</v>
      </c>
      <c r="AS63" s="20">
        <v>36242983</v>
      </c>
      <c r="AT63" s="19">
        <v>0</v>
      </c>
      <c r="AU63" s="19">
        <v>72594</v>
      </c>
      <c r="AV63" s="20">
        <v>36315577</v>
      </c>
      <c r="AW63" s="19">
        <v>33272266</v>
      </c>
      <c r="AX63" s="19">
        <v>3043311</v>
      </c>
      <c r="AY63" s="19"/>
      <c r="AZ63" s="19">
        <v>3043311</v>
      </c>
      <c r="BA63" s="19">
        <v>0</v>
      </c>
      <c r="BB63" s="19">
        <v>52360</v>
      </c>
      <c r="BC63" s="19">
        <v>26858</v>
      </c>
      <c r="BD63" s="20">
        <v>36394795</v>
      </c>
    </row>
    <row r="64" spans="1:56" ht="15.6" customHeight="1">
      <c r="A64" s="22">
        <v>60</v>
      </c>
      <c r="B64" s="23" t="s">
        <v>122</v>
      </c>
      <c r="C64" s="24">
        <v>37143150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-4696</v>
      </c>
      <c r="V64" s="24">
        <v>0</v>
      </c>
      <c r="W64" s="24">
        <v>0</v>
      </c>
      <c r="X64" s="24">
        <v>0</v>
      </c>
      <c r="Y64" s="24">
        <v>0</v>
      </c>
      <c r="Z64" s="24">
        <v>0</v>
      </c>
      <c r="AA64" s="24">
        <v>0</v>
      </c>
      <c r="AB64" s="24">
        <v>0</v>
      </c>
      <c r="AC64" s="24">
        <v>0</v>
      </c>
      <c r="AD64" s="24">
        <v>0</v>
      </c>
      <c r="AE64" s="24">
        <v>-65259</v>
      </c>
      <c r="AF64" s="24">
        <v>-183623</v>
      </c>
      <c r="AG64" s="25">
        <v>-253578</v>
      </c>
      <c r="AH64" s="25">
        <v>36889572</v>
      </c>
      <c r="AI64" s="25">
        <v>5955</v>
      </c>
      <c r="AJ64" s="26">
        <v>-107678</v>
      </c>
      <c r="AK64" s="24">
        <v>0</v>
      </c>
      <c r="AL64" s="24">
        <v>-107678</v>
      </c>
      <c r="AM64" s="24">
        <v>-214380</v>
      </c>
      <c r="AN64" s="24">
        <v>-122078</v>
      </c>
      <c r="AO64" s="26">
        <v>-336458</v>
      </c>
      <c r="AP64" s="24">
        <v>1422</v>
      </c>
      <c r="AQ64" s="24">
        <v>6309</v>
      </c>
      <c r="AR64" s="26">
        <v>7731</v>
      </c>
      <c r="AS64" s="25">
        <v>36453167</v>
      </c>
      <c r="AT64" s="24">
        <v>0</v>
      </c>
      <c r="AU64" s="24">
        <v>71760</v>
      </c>
      <c r="AV64" s="25">
        <v>36524927</v>
      </c>
      <c r="AW64" s="24">
        <v>33537260</v>
      </c>
      <c r="AX64" s="24">
        <v>2987667</v>
      </c>
      <c r="AY64" s="24"/>
      <c r="AZ64" s="24">
        <v>2987667</v>
      </c>
      <c r="BA64" s="24">
        <v>0</v>
      </c>
      <c r="BB64" s="24">
        <v>42126</v>
      </c>
      <c r="BC64" s="24">
        <v>0</v>
      </c>
      <c r="BD64" s="25">
        <v>36567053</v>
      </c>
    </row>
    <row r="65" spans="1:56" ht="15.6" customHeight="1">
      <c r="A65" s="11">
        <v>61</v>
      </c>
      <c r="B65" s="12" t="s">
        <v>123</v>
      </c>
      <c r="C65" s="13">
        <v>12954967</v>
      </c>
      <c r="D65" s="13">
        <v>0</v>
      </c>
      <c r="E65" s="13">
        <v>0</v>
      </c>
      <c r="F65" s="13">
        <v>-7839</v>
      </c>
      <c r="G65" s="13">
        <v>0</v>
      </c>
      <c r="H65" s="13">
        <v>0</v>
      </c>
      <c r="I65" s="13">
        <v>0</v>
      </c>
      <c r="J65" s="13">
        <v>0</v>
      </c>
      <c r="K65" s="13">
        <v>0</v>
      </c>
      <c r="L65" s="13">
        <v>0</v>
      </c>
      <c r="M65" s="13">
        <v>0</v>
      </c>
      <c r="N65" s="13">
        <v>-46782</v>
      </c>
      <c r="O65" s="13">
        <v>0</v>
      </c>
      <c r="P65" s="13">
        <v>0</v>
      </c>
      <c r="Q65" s="13">
        <v>0</v>
      </c>
      <c r="R65" s="13">
        <v>-12272</v>
      </c>
      <c r="S65" s="13">
        <v>0</v>
      </c>
      <c r="T65" s="13">
        <v>0</v>
      </c>
      <c r="U65" s="13">
        <v>0</v>
      </c>
      <c r="V65" s="13">
        <v>-7528</v>
      </c>
      <c r="W65" s="13">
        <v>-131343</v>
      </c>
      <c r="X65" s="13">
        <v>0</v>
      </c>
      <c r="Y65" s="13">
        <v>0</v>
      </c>
      <c r="Z65" s="13">
        <v>0</v>
      </c>
      <c r="AA65" s="13">
        <v>0</v>
      </c>
      <c r="AB65" s="13">
        <v>0</v>
      </c>
      <c r="AC65" s="13">
        <v>0</v>
      </c>
      <c r="AD65" s="13">
        <v>-3163</v>
      </c>
      <c r="AE65" s="13">
        <v>-26911</v>
      </c>
      <c r="AF65" s="13">
        <v>-58349</v>
      </c>
      <c r="AG65" s="14">
        <v>-294187</v>
      </c>
      <c r="AH65" s="14">
        <v>12660780</v>
      </c>
      <c r="AI65" s="14">
        <v>3596</v>
      </c>
      <c r="AJ65" s="15">
        <v>-31423</v>
      </c>
      <c r="AK65" s="13">
        <v>0</v>
      </c>
      <c r="AL65" s="13">
        <v>-31423</v>
      </c>
      <c r="AM65" s="13">
        <v>219356</v>
      </c>
      <c r="AN65" s="13">
        <v>-25172</v>
      </c>
      <c r="AO65" s="15">
        <v>194184</v>
      </c>
      <c r="AP65" s="13">
        <v>44947</v>
      </c>
      <c r="AQ65" s="13">
        <v>2061</v>
      </c>
      <c r="AR65" s="15">
        <v>47008</v>
      </c>
      <c r="AS65" s="14">
        <v>12870549</v>
      </c>
      <c r="AT65" s="13">
        <v>0</v>
      </c>
      <c r="AU65" s="13">
        <v>46766</v>
      </c>
      <c r="AV65" s="14">
        <v>12917315</v>
      </c>
      <c r="AW65" s="13">
        <v>11806507</v>
      </c>
      <c r="AX65" s="13">
        <v>1110808</v>
      </c>
      <c r="AY65" s="13"/>
      <c r="AZ65" s="13">
        <v>1110808</v>
      </c>
      <c r="BA65" s="13">
        <v>0</v>
      </c>
      <c r="BB65" s="13">
        <v>29512</v>
      </c>
      <c r="BC65" s="13">
        <v>170086</v>
      </c>
      <c r="BD65" s="14">
        <v>13116913</v>
      </c>
    </row>
    <row r="66" spans="1:56" ht="15.6" customHeight="1">
      <c r="A66" s="17">
        <v>62</v>
      </c>
      <c r="B66" s="18" t="s">
        <v>124</v>
      </c>
      <c r="C66" s="19">
        <v>13742869.5</v>
      </c>
      <c r="D66" s="19">
        <v>0</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-27853</v>
      </c>
      <c r="AF66" s="19">
        <v>-41778</v>
      </c>
      <c r="AG66" s="20">
        <v>-69631</v>
      </c>
      <c r="AH66" s="20">
        <v>13673238.5</v>
      </c>
      <c r="AI66" s="20">
        <v>6616</v>
      </c>
      <c r="AJ66" s="21">
        <v>-13826</v>
      </c>
      <c r="AK66" s="19">
        <v>0</v>
      </c>
      <c r="AL66" s="19">
        <v>-13826</v>
      </c>
      <c r="AM66" s="19">
        <v>-39696</v>
      </c>
      <c r="AN66" s="19">
        <v>23156</v>
      </c>
      <c r="AO66" s="21">
        <v>-16540</v>
      </c>
      <c r="AP66" s="19">
        <v>18737</v>
      </c>
      <c r="AQ66" s="19">
        <v>-2768</v>
      </c>
      <c r="AR66" s="21">
        <v>15969</v>
      </c>
      <c r="AS66" s="20">
        <v>13658841.5</v>
      </c>
      <c r="AT66" s="19">
        <v>0</v>
      </c>
      <c r="AU66" s="19">
        <v>23620</v>
      </c>
      <c r="AV66" s="20">
        <v>13682462</v>
      </c>
      <c r="AW66" s="19">
        <v>12544764</v>
      </c>
      <c r="AX66" s="19">
        <v>1137698</v>
      </c>
      <c r="AY66" s="19"/>
      <c r="AZ66" s="19">
        <v>1137698</v>
      </c>
      <c r="BA66" s="19">
        <v>0</v>
      </c>
      <c r="BB66" s="19">
        <v>49266</v>
      </c>
      <c r="BC66" s="19">
        <v>0</v>
      </c>
      <c r="BD66" s="20">
        <v>13731728</v>
      </c>
    </row>
    <row r="67" spans="1:56" ht="15.6" customHeight="1">
      <c r="A67" s="17">
        <v>63</v>
      </c>
      <c r="B67" s="18" t="s">
        <v>125</v>
      </c>
      <c r="C67" s="19">
        <v>9043072</v>
      </c>
      <c r="D67" s="19">
        <v>0</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-10365</v>
      </c>
      <c r="AF67" s="19">
        <v>-9601</v>
      </c>
      <c r="AG67" s="20">
        <v>-19966</v>
      </c>
      <c r="AH67" s="20">
        <v>9023106</v>
      </c>
      <c r="AI67" s="20">
        <v>4660</v>
      </c>
      <c r="AJ67" s="21">
        <v>-9179</v>
      </c>
      <c r="AK67" s="19">
        <v>0</v>
      </c>
      <c r="AL67" s="19">
        <v>-9179</v>
      </c>
      <c r="AM67" s="19">
        <v>400760</v>
      </c>
      <c r="AN67" s="19">
        <v>25630</v>
      </c>
      <c r="AO67" s="21">
        <v>426390</v>
      </c>
      <c r="AP67" s="19">
        <v>-7237</v>
      </c>
      <c r="AQ67" s="19">
        <v>-3217</v>
      </c>
      <c r="AR67" s="21">
        <v>-10454</v>
      </c>
      <c r="AS67" s="20">
        <v>9429863</v>
      </c>
      <c r="AT67" s="19">
        <v>0</v>
      </c>
      <c r="AU67" s="19">
        <v>34114</v>
      </c>
      <c r="AV67" s="20">
        <v>9463977</v>
      </c>
      <c r="AW67" s="19">
        <v>8601498</v>
      </c>
      <c r="AX67" s="19">
        <v>862479</v>
      </c>
      <c r="AY67" s="19"/>
      <c r="AZ67" s="19">
        <v>862479</v>
      </c>
      <c r="BA67" s="19">
        <v>0</v>
      </c>
      <c r="BB67" s="19">
        <v>25000</v>
      </c>
      <c r="BC67" s="19">
        <v>4220</v>
      </c>
      <c r="BD67" s="20">
        <v>9493197</v>
      </c>
    </row>
    <row r="68" spans="1:56" ht="15.6" customHeight="1">
      <c r="A68" s="17">
        <v>64</v>
      </c>
      <c r="B68" s="18" t="s">
        <v>126</v>
      </c>
      <c r="C68" s="19">
        <v>16280761</v>
      </c>
      <c r="D68" s="19">
        <v>0</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-43003</v>
      </c>
      <c r="AF68" s="19">
        <v>-4268</v>
      </c>
      <c r="AG68" s="20">
        <v>-47271</v>
      </c>
      <c r="AH68" s="20">
        <v>16233490</v>
      </c>
      <c r="AI68" s="20">
        <v>7022</v>
      </c>
      <c r="AJ68" s="21">
        <v>-5050</v>
      </c>
      <c r="AK68" s="19">
        <v>0</v>
      </c>
      <c r="AL68" s="19">
        <v>-5050</v>
      </c>
      <c r="AM68" s="19">
        <v>-56176</v>
      </c>
      <c r="AN68" s="19">
        <v>-3511</v>
      </c>
      <c r="AO68" s="21">
        <v>-59687</v>
      </c>
      <c r="AP68" s="19">
        <v>-26156</v>
      </c>
      <c r="AQ68" s="19">
        <v>-7447</v>
      </c>
      <c r="AR68" s="21">
        <v>-33603</v>
      </c>
      <c r="AS68" s="20">
        <v>16135150</v>
      </c>
      <c r="AT68" s="19">
        <v>0</v>
      </c>
      <c r="AU68" s="19">
        <v>36800</v>
      </c>
      <c r="AV68" s="20">
        <v>16171950</v>
      </c>
      <c r="AW68" s="19">
        <v>14831861</v>
      </c>
      <c r="AX68" s="19">
        <v>1340089</v>
      </c>
      <c r="AY68" s="19"/>
      <c r="AZ68" s="19">
        <v>1340089</v>
      </c>
      <c r="BA68" s="19">
        <v>0</v>
      </c>
      <c r="BB68" s="19">
        <v>39270</v>
      </c>
      <c r="BC68" s="19">
        <v>0</v>
      </c>
      <c r="BD68" s="20">
        <v>16211220</v>
      </c>
    </row>
    <row r="69" spans="1:56" ht="15.6" customHeight="1">
      <c r="A69" s="22">
        <v>65</v>
      </c>
      <c r="B69" s="23" t="s">
        <v>127</v>
      </c>
      <c r="C69" s="24">
        <v>47890732</v>
      </c>
      <c r="D69" s="24">
        <v>0</v>
      </c>
      <c r="E69" s="24">
        <v>0</v>
      </c>
      <c r="F69" s="24">
        <v>0</v>
      </c>
      <c r="G69" s="24">
        <v>-19046</v>
      </c>
      <c r="H69" s="24">
        <v>0</v>
      </c>
      <c r="I69" s="24">
        <v>0</v>
      </c>
      <c r="J69" s="24">
        <v>0</v>
      </c>
      <c r="K69" s="24">
        <v>0</v>
      </c>
      <c r="L69" s="24">
        <v>0</v>
      </c>
      <c r="M69" s="24">
        <v>0</v>
      </c>
      <c r="N69" s="24">
        <v>0</v>
      </c>
      <c r="O69" s="24">
        <v>0</v>
      </c>
      <c r="P69" s="24">
        <v>0</v>
      </c>
      <c r="Q69" s="24">
        <v>0</v>
      </c>
      <c r="R69" s="24">
        <v>0</v>
      </c>
      <c r="S69" s="24">
        <v>0</v>
      </c>
      <c r="T69" s="24">
        <v>0</v>
      </c>
      <c r="U69" s="24">
        <v>-623641</v>
      </c>
      <c r="V69" s="24">
        <v>0</v>
      </c>
      <c r="W69" s="24">
        <v>0</v>
      </c>
      <c r="X69" s="24">
        <v>0</v>
      </c>
      <c r="Y69" s="24">
        <v>0</v>
      </c>
      <c r="Z69" s="24">
        <v>0</v>
      </c>
      <c r="AA69" s="24">
        <v>0</v>
      </c>
      <c r="AB69" s="24">
        <v>0</v>
      </c>
      <c r="AC69" s="24">
        <v>0</v>
      </c>
      <c r="AD69" s="24">
        <v>0</v>
      </c>
      <c r="AE69" s="24">
        <v>-41659</v>
      </c>
      <c r="AF69" s="24">
        <v>-49588</v>
      </c>
      <c r="AG69" s="25">
        <v>-733934</v>
      </c>
      <c r="AH69" s="25">
        <v>47156798</v>
      </c>
      <c r="AI69" s="25">
        <v>5808</v>
      </c>
      <c r="AJ69" s="26">
        <v>-108957</v>
      </c>
      <c r="AK69" s="24">
        <v>0</v>
      </c>
      <c r="AL69" s="24">
        <v>-108957</v>
      </c>
      <c r="AM69" s="24">
        <v>-534336</v>
      </c>
      <c r="AN69" s="24">
        <v>-20328</v>
      </c>
      <c r="AO69" s="26">
        <v>-554664</v>
      </c>
      <c r="AP69" s="24">
        <v>-79838</v>
      </c>
      <c r="AQ69" s="24">
        <v>-45513</v>
      </c>
      <c r="AR69" s="26">
        <v>-125351</v>
      </c>
      <c r="AS69" s="25">
        <v>46367826</v>
      </c>
      <c r="AT69" s="24">
        <v>0</v>
      </c>
      <c r="AU69" s="24">
        <v>86388</v>
      </c>
      <c r="AV69" s="25">
        <v>46454214</v>
      </c>
      <c r="AW69" s="24">
        <v>42674924</v>
      </c>
      <c r="AX69" s="24">
        <v>3779290</v>
      </c>
      <c r="AY69" s="24"/>
      <c r="AZ69" s="24">
        <v>3779290</v>
      </c>
      <c r="BA69" s="24">
        <v>0</v>
      </c>
      <c r="BB69" s="24">
        <v>25000</v>
      </c>
      <c r="BC69" s="24">
        <v>16560</v>
      </c>
      <c r="BD69" s="25">
        <v>46495774</v>
      </c>
    </row>
    <row r="70" spans="1:56" ht="15.6" customHeight="1">
      <c r="A70" s="11">
        <v>66</v>
      </c>
      <c r="B70" s="12" t="s">
        <v>128</v>
      </c>
      <c r="C70" s="13">
        <v>14408846</v>
      </c>
      <c r="D70" s="13">
        <v>0</v>
      </c>
      <c r="E70" s="13">
        <v>0</v>
      </c>
      <c r="F70" s="13">
        <v>0</v>
      </c>
      <c r="G70" s="13">
        <v>0</v>
      </c>
      <c r="H70" s="13">
        <v>0</v>
      </c>
      <c r="I70" s="13">
        <v>0</v>
      </c>
      <c r="J70" s="13">
        <v>0</v>
      </c>
      <c r="K70" s="13">
        <v>0</v>
      </c>
      <c r="L70" s="13">
        <v>0</v>
      </c>
      <c r="M70" s="13">
        <v>0</v>
      </c>
      <c r="N70" s="13">
        <v>0</v>
      </c>
      <c r="O70" s="13">
        <v>0</v>
      </c>
      <c r="P70" s="13">
        <v>0</v>
      </c>
      <c r="Q70" s="13">
        <v>-3360454</v>
      </c>
      <c r="R70" s="13">
        <v>0</v>
      </c>
      <c r="S70" s="13">
        <v>0</v>
      </c>
      <c r="T70" s="13">
        <v>0</v>
      </c>
      <c r="U70" s="13">
        <v>0</v>
      </c>
      <c r="V70" s="13">
        <v>0</v>
      </c>
      <c r="W70" s="13">
        <v>0</v>
      </c>
      <c r="X70" s="13">
        <v>0</v>
      </c>
      <c r="Y70" s="13">
        <v>0</v>
      </c>
      <c r="Z70" s="13">
        <v>0</v>
      </c>
      <c r="AA70" s="13">
        <v>0</v>
      </c>
      <c r="AB70" s="13">
        <v>0</v>
      </c>
      <c r="AC70" s="13">
        <v>0</v>
      </c>
      <c r="AD70" s="13">
        <v>0</v>
      </c>
      <c r="AE70" s="13">
        <v>-11443</v>
      </c>
      <c r="AF70" s="13">
        <v>-18302</v>
      </c>
      <c r="AG70" s="14">
        <v>-3390199</v>
      </c>
      <c r="AH70" s="14">
        <v>11018647</v>
      </c>
      <c r="AI70" s="14">
        <v>7474</v>
      </c>
      <c r="AJ70" s="15">
        <v>-30708</v>
      </c>
      <c r="AK70" s="13">
        <v>0</v>
      </c>
      <c r="AL70" s="13">
        <v>-30708</v>
      </c>
      <c r="AM70" s="13">
        <v>-956672</v>
      </c>
      <c r="AN70" s="13">
        <v>29896</v>
      </c>
      <c r="AO70" s="15">
        <v>-926776</v>
      </c>
      <c r="AP70" s="13">
        <v>515540</v>
      </c>
      <c r="AQ70" s="13">
        <v>-23594</v>
      </c>
      <c r="AR70" s="15">
        <v>491946</v>
      </c>
      <c r="AS70" s="14">
        <v>10553109</v>
      </c>
      <c r="AT70" s="13">
        <v>0</v>
      </c>
      <c r="AU70" s="13">
        <v>15525</v>
      </c>
      <c r="AV70" s="14">
        <v>10568634</v>
      </c>
      <c r="AW70" s="29">
        <v>9763603</v>
      </c>
      <c r="AX70" s="13">
        <v>805031</v>
      </c>
      <c r="AY70" s="13"/>
      <c r="AZ70" s="13">
        <v>805031</v>
      </c>
      <c r="BA70" s="13">
        <v>0</v>
      </c>
      <c r="BB70" s="13">
        <v>25000</v>
      </c>
      <c r="BC70" s="13">
        <v>25949</v>
      </c>
      <c r="BD70" s="14">
        <v>10619583</v>
      </c>
    </row>
    <row r="71" spans="1:56" ht="15.6" customHeight="1">
      <c r="A71" s="17">
        <v>67</v>
      </c>
      <c r="B71" s="18" t="s">
        <v>129</v>
      </c>
      <c r="C71" s="19">
        <v>31066646</v>
      </c>
      <c r="D71" s="19">
        <v>0</v>
      </c>
      <c r="E71" s="19">
        <v>0</v>
      </c>
      <c r="F71" s="19">
        <v>-13285</v>
      </c>
      <c r="G71" s="19">
        <v>0</v>
      </c>
      <c r="H71" s="19">
        <v>0</v>
      </c>
      <c r="I71" s="19">
        <v>0</v>
      </c>
      <c r="J71" s="19">
        <v>0</v>
      </c>
      <c r="K71" s="19">
        <v>0</v>
      </c>
      <c r="L71" s="19">
        <v>0</v>
      </c>
      <c r="M71" s="19">
        <v>0</v>
      </c>
      <c r="N71" s="19">
        <v>-30682</v>
      </c>
      <c r="O71" s="19">
        <v>0</v>
      </c>
      <c r="P71" s="19">
        <v>0</v>
      </c>
      <c r="Q71" s="19">
        <v>0</v>
      </c>
      <c r="R71" s="19">
        <v>0</v>
      </c>
      <c r="S71" s="19">
        <v>0</v>
      </c>
      <c r="T71" s="19">
        <v>-39483</v>
      </c>
      <c r="U71" s="19">
        <v>0</v>
      </c>
      <c r="V71" s="19">
        <v>-82034</v>
      </c>
      <c r="W71" s="19">
        <v>0</v>
      </c>
      <c r="X71" s="19">
        <v>0</v>
      </c>
      <c r="Y71" s="19">
        <v>0</v>
      </c>
      <c r="Z71" s="19">
        <v>0</v>
      </c>
      <c r="AA71" s="19">
        <v>0</v>
      </c>
      <c r="AB71" s="19">
        <v>0</v>
      </c>
      <c r="AC71" s="19">
        <v>0</v>
      </c>
      <c r="AD71" s="19">
        <v>0</v>
      </c>
      <c r="AE71" s="19">
        <v>-45651</v>
      </c>
      <c r="AF71" s="19">
        <v>-129365</v>
      </c>
      <c r="AG71" s="20">
        <v>-340500</v>
      </c>
      <c r="AH71" s="20">
        <v>30726146</v>
      </c>
      <c r="AI71" s="20">
        <v>5952</v>
      </c>
      <c r="AJ71" s="21">
        <v>-45766</v>
      </c>
      <c r="AK71" s="19">
        <v>0</v>
      </c>
      <c r="AL71" s="19">
        <v>-45766</v>
      </c>
      <c r="AM71" s="19">
        <v>369024</v>
      </c>
      <c r="AN71" s="19">
        <v>95232</v>
      </c>
      <c r="AO71" s="21">
        <v>464256</v>
      </c>
      <c r="AP71" s="19">
        <v>34758</v>
      </c>
      <c r="AQ71" s="19">
        <v>10426</v>
      </c>
      <c r="AR71" s="21">
        <v>45184</v>
      </c>
      <c r="AS71" s="20">
        <v>31189820</v>
      </c>
      <c r="AT71" s="19">
        <v>0</v>
      </c>
      <c r="AU71" s="19">
        <v>70490</v>
      </c>
      <c r="AV71" s="20">
        <v>31260310</v>
      </c>
      <c r="AW71" s="19">
        <v>28575658</v>
      </c>
      <c r="AX71" s="19">
        <v>2684652</v>
      </c>
      <c r="AY71" s="19"/>
      <c r="AZ71" s="19">
        <v>2684652</v>
      </c>
      <c r="BA71" s="19">
        <v>0</v>
      </c>
      <c r="BB71" s="19">
        <v>30464</v>
      </c>
      <c r="BC71" s="19">
        <v>0</v>
      </c>
      <c r="BD71" s="20">
        <v>31290774</v>
      </c>
    </row>
    <row r="72" spans="1:56" ht="15.6" customHeight="1">
      <c r="A72" s="17">
        <v>68</v>
      </c>
      <c r="B72" s="18" t="s">
        <v>130</v>
      </c>
      <c r="C72" s="19">
        <v>13100749</v>
      </c>
      <c r="D72" s="19">
        <v>0</v>
      </c>
      <c r="E72" s="19">
        <v>0</v>
      </c>
      <c r="F72" s="19">
        <v>-67377</v>
      </c>
      <c r="G72" s="19">
        <v>0</v>
      </c>
      <c r="H72" s="19">
        <v>0</v>
      </c>
      <c r="I72" s="19">
        <v>0</v>
      </c>
      <c r="J72" s="19">
        <v>0</v>
      </c>
      <c r="K72" s="19">
        <v>0</v>
      </c>
      <c r="L72" s="19">
        <v>0</v>
      </c>
      <c r="M72" s="19">
        <v>0</v>
      </c>
      <c r="N72" s="19">
        <v>-52175</v>
      </c>
      <c r="O72" s="19">
        <v>0</v>
      </c>
      <c r="P72" s="19">
        <v>0</v>
      </c>
      <c r="Q72" s="19">
        <v>0</v>
      </c>
      <c r="R72" s="19">
        <v>-58625</v>
      </c>
      <c r="S72" s="19">
        <v>0</v>
      </c>
      <c r="T72" s="19">
        <v>-939842</v>
      </c>
      <c r="U72" s="19">
        <v>0</v>
      </c>
      <c r="V72" s="19">
        <v>-1815112</v>
      </c>
      <c r="W72" s="19">
        <v>0</v>
      </c>
      <c r="X72" s="19">
        <v>0</v>
      </c>
      <c r="Y72" s="19">
        <v>0</v>
      </c>
      <c r="Z72" s="19">
        <v>0</v>
      </c>
      <c r="AA72" s="19">
        <v>0</v>
      </c>
      <c r="AB72" s="19">
        <v>0</v>
      </c>
      <c r="AC72" s="19">
        <v>0</v>
      </c>
      <c r="AD72" s="19">
        <v>-35619</v>
      </c>
      <c r="AE72" s="19">
        <v>-59263</v>
      </c>
      <c r="AF72" s="19">
        <v>-51221</v>
      </c>
      <c r="AG72" s="20">
        <v>-3079234</v>
      </c>
      <c r="AH72" s="20">
        <v>10021515</v>
      </c>
      <c r="AI72" s="20">
        <v>7430</v>
      </c>
      <c r="AJ72" s="21">
        <v>-27895</v>
      </c>
      <c r="AK72" s="19">
        <v>0</v>
      </c>
      <c r="AL72" s="19">
        <v>-27895</v>
      </c>
      <c r="AM72" s="19">
        <v>104020</v>
      </c>
      <c r="AN72" s="19">
        <v>63155</v>
      </c>
      <c r="AO72" s="21">
        <v>167175</v>
      </c>
      <c r="AP72" s="19">
        <v>237378</v>
      </c>
      <c r="AQ72" s="19">
        <v>9730</v>
      </c>
      <c r="AR72" s="21">
        <v>247108</v>
      </c>
      <c r="AS72" s="20">
        <v>10407903</v>
      </c>
      <c r="AT72" s="19">
        <v>0</v>
      </c>
      <c r="AU72" s="19">
        <v>30526</v>
      </c>
      <c r="AV72" s="20">
        <v>10438429</v>
      </c>
      <c r="AW72" s="19">
        <v>9537947</v>
      </c>
      <c r="AX72" s="19">
        <v>900482</v>
      </c>
      <c r="AY72" s="19"/>
      <c r="AZ72" s="19">
        <v>900482</v>
      </c>
      <c r="BA72" s="19">
        <v>0</v>
      </c>
      <c r="BB72" s="19">
        <v>25000</v>
      </c>
      <c r="BC72" s="19">
        <v>3384</v>
      </c>
      <c r="BD72" s="20">
        <v>10466813</v>
      </c>
    </row>
    <row r="73" spans="1:56" ht="15.6" customHeight="1">
      <c r="A73" s="30">
        <v>69</v>
      </c>
      <c r="B73" s="31" t="s">
        <v>131</v>
      </c>
      <c r="C73" s="32">
        <v>30302702</v>
      </c>
      <c r="D73" s="33">
        <v>0</v>
      </c>
      <c r="E73" s="33">
        <v>0</v>
      </c>
      <c r="F73" s="33">
        <v>-25762</v>
      </c>
      <c r="G73" s="33">
        <v>0</v>
      </c>
      <c r="H73" s="33">
        <v>0</v>
      </c>
      <c r="I73" s="33">
        <v>0</v>
      </c>
      <c r="J73" s="33">
        <v>0</v>
      </c>
      <c r="K73" s="33">
        <v>0</v>
      </c>
      <c r="L73" s="33">
        <v>0</v>
      </c>
      <c r="M73" s="33">
        <v>0</v>
      </c>
      <c r="N73" s="33">
        <v>-62727</v>
      </c>
      <c r="O73" s="33">
        <v>0</v>
      </c>
      <c r="P73" s="33">
        <v>0</v>
      </c>
      <c r="Q73" s="33">
        <v>0</v>
      </c>
      <c r="R73" s="33">
        <v>-11499</v>
      </c>
      <c r="S73" s="33">
        <v>0</v>
      </c>
      <c r="T73" s="33">
        <v>0</v>
      </c>
      <c r="U73" s="33">
        <v>0</v>
      </c>
      <c r="V73" s="33">
        <v>-10268</v>
      </c>
      <c r="W73" s="33">
        <v>0</v>
      </c>
      <c r="X73" s="33">
        <v>0</v>
      </c>
      <c r="Y73" s="33">
        <v>0</v>
      </c>
      <c r="Z73" s="33">
        <v>0</v>
      </c>
      <c r="AA73" s="33">
        <v>0</v>
      </c>
      <c r="AB73" s="33">
        <v>0</v>
      </c>
      <c r="AC73" s="33">
        <v>0</v>
      </c>
      <c r="AD73" s="33">
        <v>-21509</v>
      </c>
      <c r="AE73" s="33">
        <v>-39691</v>
      </c>
      <c r="AF73" s="33">
        <v>-130306</v>
      </c>
      <c r="AG73" s="34">
        <v>-301762</v>
      </c>
      <c r="AH73" s="34">
        <v>30000940</v>
      </c>
      <c r="AI73" s="34">
        <v>6568</v>
      </c>
      <c r="AJ73" s="35">
        <v>-11730</v>
      </c>
      <c r="AK73" s="32">
        <v>0</v>
      </c>
      <c r="AL73" s="32">
        <v>-11730</v>
      </c>
      <c r="AM73" s="33">
        <v>-236448</v>
      </c>
      <c r="AN73" s="33">
        <v>-6568</v>
      </c>
      <c r="AO73" s="36">
        <v>-243016</v>
      </c>
      <c r="AP73" s="33">
        <v>-32779</v>
      </c>
      <c r="AQ73" s="33">
        <v>35853</v>
      </c>
      <c r="AR73" s="36">
        <v>3074</v>
      </c>
      <c r="AS73" s="34">
        <v>29749268</v>
      </c>
      <c r="AT73" s="33">
        <v>0</v>
      </c>
      <c r="AU73" s="33">
        <v>62410</v>
      </c>
      <c r="AV73" s="34">
        <v>29811678</v>
      </c>
      <c r="AW73" s="33">
        <v>27365499</v>
      </c>
      <c r="AX73" s="33">
        <v>2446179</v>
      </c>
      <c r="AY73" s="33"/>
      <c r="AZ73" s="33">
        <v>2446179</v>
      </c>
      <c r="BA73" s="33">
        <v>0</v>
      </c>
      <c r="BB73" s="33">
        <v>56882</v>
      </c>
      <c r="BC73" s="33">
        <v>14852</v>
      </c>
      <c r="BD73" s="34">
        <v>29883412</v>
      </c>
    </row>
    <row r="74" spans="1:56" s="42" customFormat="1" ht="15.6" customHeight="1">
      <c r="A74" s="37"/>
      <c r="B74" s="38" t="s">
        <v>132</v>
      </c>
      <c r="C74" s="39">
        <v>3582320369</v>
      </c>
      <c r="D74" s="39">
        <v>-128585762</v>
      </c>
      <c r="E74" s="39">
        <v>-13756446</v>
      </c>
      <c r="F74" s="39">
        <v>-2125951</v>
      </c>
      <c r="G74" s="39">
        <v>-5192846</v>
      </c>
      <c r="H74" s="39">
        <v>-2349183</v>
      </c>
      <c r="I74" s="39">
        <v>-3105348</v>
      </c>
      <c r="J74" s="39">
        <v>-2707780</v>
      </c>
      <c r="K74" s="39">
        <v>-3936757</v>
      </c>
      <c r="L74" s="39">
        <v>-1602081</v>
      </c>
      <c r="M74" s="39">
        <v>-2804072</v>
      </c>
      <c r="N74" s="39">
        <v>-1482483</v>
      </c>
      <c r="O74" s="39">
        <v>-1150771</v>
      </c>
      <c r="P74" s="39">
        <v>-2141798</v>
      </c>
      <c r="Q74" s="39">
        <v>-4428847</v>
      </c>
      <c r="R74" s="39">
        <v>-2656562</v>
      </c>
      <c r="S74" s="39">
        <v>-2941224</v>
      </c>
      <c r="T74" s="39">
        <v>-1621199</v>
      </c>
      <c r="U74" s="39">
        <v>-895097</v>
      </c>
      <c r="V74" s="39">
        <v>-2932448</v>
      </c>
      <c r="W74" s="39">
        <v>-862262</v>
      </c>
      <c r="X74" s="39">
        <v>-1790788</v>
      </c>
      <c r="Y74" s="39">
        <v>-955140</v>
      </c>
      <c r="Z74" s="39">
        <v>-3496997</v>
      </c>
      <c r="AA74" s="39">
        <v>-3295957</v>
      </c>
      <c r="AB74" s="39">
        <v>-1917175</v>
      </c>
      <c r="AC74" s="39">
        <v>-1418174</v>
      </c>
      <c r="AD74" s="39">
        <v>-1078837</v>
      </c>
      <c r="AE74" s="39">
        <v>-9769650</v>
      </c>
      <c r="AF74" s="39">
        <v>-11374413</v>
      </c>
      <c r="AG74" s="40">
        <v>-222376048</v>
      </c>
      <c r="AH74" s="40">
        <v>3359944321</v>
      </c>
      <c r="AI74" s="40">
        <v>5284</v>
      </c>
      <c r="AJ74" s="41">
        <v>-7693475</v>
      </c>
      <c r="AK74" s="39">
        <v>4407</v>
      </c>
      <c r="AL74" s="39">
        <v>-7697882</v>
      </c>
      <c r="AM74" s="39">
        <v>-7910220</v>
      </c>
      <c r="AN74" s="39">
        <v>-4520468</v>
      </c>
      <c r="AO74" s="41">
        <v>-12430688</v>
      </c>
      <c r="AP74" s="39">
        <v>7705629</v>
      </c>
      <c r="AQ74" s="39">
        <v>-844600</v>
      </c>
      <c r="AR74" s="41">
        <v>6861029</v>
      </c>
      <c r="AS74" s="40">
        <v>3346681187</v>
      </c>
      <c r="AT74" s="39">
        <v>4473000</v>
      </c>
      <c r="AU74" s="39">
        <v>7345736.3500000006</v>
      </c>
      <c r="AV74" s="40">
        <v>3358499933</v>
      </c>
      <c r="AW74" s="39">
        <v>3080368605</v>
      </c>
      <c r="AX74" s="39">
        <v>278131328</v>
      </c>
      <c r="AY74" s="39">
        <v>-33334</v>
      </c>
      <c r="AZ74" s="39">
        <v>278097994</v>
      </c>
      <c r="BA74" s="39">
        <v>610000</v>
      </c>
      <c r="BB74" s="39">
        <v>6150090</v>
      </c>
      <c r="BC74" s="39">
        <v>2748872</v>
      </c>
      <c r="BD74" s="40">
        <v>3368008895</v>
      </c>
    </row>
  </sheetData>
  <mergeCells count="19">
    <mergeCell ref="BD1:BD2"/>
    <mergeCell ref="AV1:AV2"/>
    <mergeCell ref="AW1:AW2"/>
    <mergeCell ref="AX1:AX2"/>
    <mergeCell ref="AY1:AY2"/>
    <mergeCell ref="AZ1:AZ2"/>
    <mergeCell ref="BA1:BC1"/>
    <mergeCell ref="AT1:AU1"/>
    <mergeCell ref="AH1:AH2"/>
    <mergeCell ref="AI1:AI2"/>
    <mergeCell ref="AJ1:AL1"/>
    <mergeCell ref="AM1:AR1"/>
    <mergeCell ref="AS1:AS2"/>
    <mergeCell ref="AD1:AG1"/>
    <mergeCell ref="A1:B2"/>
    <mergeCell ref="C1:C2"/>
    <mergeCell ref="D1:K1"/>
    <mergeCell ref="L1:T1"/>
    <mergeCell ref="U1:AC1"/>
  </mergeCells>
  <printOptions horizontalCentered="1"/>
  <pageMargins left="0.35" right="0.35" top="1.1499999999999999" bottom="0.5" header="0.5" footer="0.25"/>
  <pageSetup paperSize="5" scale="70" firstPageNumber="3" fitToWidth="12" orientation="portrait" r:id="rId1"/>
  <headerFooter alignWithMargins="0">
    <oddHeader>&amp;L&amp;"Arial,Bold"&amp;18&amp;K000000Table 2:  FY2016-17 Budget Letter  &amp;"Arial,Regular"&amp;10
&amp;"Arial,Bold"&amp;18Distribution and Adjustments (June 2017)</oddHeader>
    <oddFooter>&amp;R&amp;12&amp;P</oddFooter>
  </headerFooter>
  <colBreaks count="5" manualBreakCount="5">
    <brk id="11" max="1048575" man="1"/>
    <brk id="20" max="1048575" man="1"/>
    <brk id="29" max="1048575" man="1"/>
    <brk id="38" max="1048575" man="1"/>
    <brk id="4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7"/>
  <sheetViews>
    <sheetView view="pageBreakPreview" zoomScale="80" zoomScaleNormal="70" zoomScaleSheetLayoutView="80" workbookViewId="0">
      <pane xSplit="2" ySplit="3" topLeftCell="C4" activePane="bottomRight" state="frozen"/>
      <selection sqref="A1:XFD1048576"/>
      <selection pane="topRight" sqref="A1:XFD1048576"/>
      <selection pane="bottomLeft" sqref="A1:XFD1048576"/>
      <selection pane="bottomRight" activeCell="C32" sqref="C32"/>
    </sheetView>
  </sheetViews>
  <sheetFormatPr defaultColWidth="8.85546875" defaultRowHeight="12.75"/>
  <cols>
    <col min="1" max="1" width="3.42578125" style="16" bestFit="1" customWidth="1"/>
    <col min="2" max="2" width="17.85546875" style="16" customWidth="1"/>
    <col min="3" max="3" width="18.28515625" style="16" bestFit="1" customWidth="1"/>
    <col min="4" max="4" width="12.85546875" style="16" customWidth="1"/>
    <col min="5" max="5" width="14.5703125" style="16" bestFit="1" customWidth="1"/>
    <col min="6" max="6" width="13.5703125" style="16" customWidth="1"/>
    <col min="7" max="38" width="12.85546875" style="16" customWidth="1"/>
    <col min="39" max="39" width="15.5703125" style="16" customWidth="1"/>
    <col min="40" max="40" width="15.42578125" style="16" customWidth="1"/>
    <col min="41" max="16384" width="8.85546875" style="16"/>
  </cols>
  <sheetData>
    <row r="1" spans="1:40" ht="24.6" customHeight="1">
      <c r="A1" s="482" t="s">
        <v>0</v>
      </c>
      <c r="B1" s="482"/>
      <c r="C1" s="483" t="s">
        <v>542</v>
      </c>
      <c r="D1" s="484" t="s">
        <v>543</v>
      </c>
      <c r="E1" s="484"/>
      <c r="F1" s="484"/>
      <c r="G1" s="484"/>
      <c r="H1" s="484"/>
      <c r="I1" s="484"/>
      <c r="J1" s="484"/>
      <c r="K1" s="484" t="s">
        <v>543</v>
      </c>
      <c r="L1" s="484"/>
      <c r="M1" s="484"/>
      <c r="N1" s="484"/>
      <c r="O1" s="484"/>
      <c r="P1" s="484"/>
      <c r="Q1" s="484"/>
      <c r="R1" s="484"/>
      <c r="S1" s="484" t="s">
        <v>543</v>
      </c>
      <c r="T1" s="484"/>
      <c r="U1" s="484"/>
      <c r="V1" s="484"/>
      <c r="W1" s="484"/>
      <c r="X1" s="484"/>
      <c r="Y1" s="484"/>
      <c r="Z1" s="484"/>
      <c r="AA1" s="746" t="s">
        <v>543</v>
      </c>
      <c r="AB1" s="747"/>
      <c r="AC1" s="747"/>
      <c r="AD1" s="747"/>
      <c r="AE1" s="747"/>
      <c r="AF1" s="747"/>
      <c r="AG1" s="748"/>
      <c r="AH1" s="746" t="s">
        <v>543</v>
      </c>
      <c r="AI1" s="747"/>
      <c r="AJ1" s="747"/>
      <c r="AK1" s="747"/>
      <c r="AL1" s="747"/>
      <c r="AM1" s="748"/>
      <c r="AN1" s="487" t="s">
        <v>544</v>
      </c>
    </row>
    <row r="2" spans="1:40" ht="139.9" customHeight="1">
      <c r="A2" s="482"/>
      <c r="B2" s="482"/>
      <c r="C2" s="483"/>
      <c r="D2" s="47" t="s">
        <v>140</v>
      </c>
      <c r="E2" s="48" t="s">
        <v>17</v>
      </c>
      <c r="F2" s="48" t="s">
        <v>18</v>
      </c>
      <c r="G2" s="48" t="s">
        <v>19</v>
      </c>
      <c r="H2" s="48" t="s">
        <v>20</v>
      </c>
      <c r="I2" s="48" t="s">
        <v>21</v>
      </c>
      <c r="J2" s="48" t="s">
        <v>22</v>
      </c>
      <c r="K2" s="48" t="s">
        <v>23</v>
      </c>
      <c r="L2" s="48" t="s">
        <v>24</v>
      </c>
      <c r="M2" s="48" t="s">
        <v>25</v>
      </c>
      <c r="N2" s="48" t="s">
        <v>26</v>
      </c>
      <c r="O2" s="48" t="s">
        <v>27</v>
      </c>
      <c r="P2" s="48" t="s">
        <v>28</v>
      </c>
      <c r="Q2" s="48" t="s">
        <v>29</v>
      </c>
      <c r="R2" s="48" t="s">
        <v>30</v>
      </c>
      <c r="S2" s="48" t="s">
        <v>31</v>
      </c>
      <c r="T2" s="48" t="s">
        <v>32</v>
      </c>
      <c r="U2" s="48" t="s">
        <v>33</v>
      </c>
      <c r="V2" s="48" t="s">
        <v>34</v>
      </c>
      <c r="W2" s="48" t="s">
        <v>35</v>
      </c>
      <c r="X2" s="48" t="s">
        <v>36</v>
      </c>
      <c r="Y2" s="48" t="s">
        <v>37</v>
      </c>
      <c r="Z2" s="48" t="s">
        <v>38</v>
      </c>
      <c r="AA2" s="48" t="s">
        <v>39</v>
      </c>
      <c r="AB2" s="48" t="s">
        <v>40</v>
      </c>
      <c r="AC2" s="48" t="s">
        <v>41</v>
      </c>
      <c r="AD2" s="47" t="s">
        <v>42</v>
      </c>
      <c r="AE2" s="47" t="s">
        <v>141</v>
      </c>
      <c r="AF2" s="47" t="s">
        <v>142</v>
      </c>
      <c r="AG2" s="47" t="s">
        <v>143</v>
      </c>
      <c r="AH2" s="47" t="s">
        <v>144</v>
      </c>
      <c r="AI2" s="47" t="s">
        <v>145</v>
      </c>
      <c r="AJ2" s="47" t="s">
        <v>146</v>
      </c>
      <c r="AK2" s="48" t="s">
        <v>44</v>
      </c>
      <c r="AL2" s="48" t="s">
        <v>45</v>
      </c>
      <c r="AM2" s="47" t="s">
        <v>545</v>
      </c>
      <c r="AN2" s="487"/>
    </row>
    <row r="3" spans="1:40" s="9" customFormat="1">
      <c r="A3" s="6"/>
      <c r="B3" s="7"/>
      <c r="C3" s="8">
        <v>1</v>
      </c>
      <c r="D3" s="8">
        <v>2</v>
      </c>
      <c r="E3" s="8">
        <v>3</v>
      </c>
      <c r="F3" s="8">
        <v>4</v>
      </c>
      <c r="G3" s="8">
        <v>5</v>
      </c>
      <c r="H3" s="8">
        <v>6</v>
      </c>
      <c r="I3" s="8">
        <v>7</v>
      </c>
      <c r="J3" s="8">
        <v>8</v>
      </c>
      <c r="K3" s="8">
        <v>9</v>
      </c>
      <c r="L3" s="8">
        <v>10</v>
      </c>
      <c r="M3" s="8">
        <v>11</v>
      </c>
      <c r="N3" s="8">
        <v>12</v>
      </c>
      <c r="O3" s="8">
        <v>13</v>
      </c>
      <c r="P3" s="8">
        <v>14</v>
      </c>
      <c r="Q3" s="8">
        <v>15</v>
      </c>
      <c r="R3" s="8">
        <v>16</v>
      </c>
      <c r="S3" s="8">
        <v>17</v>
      </c>
      <c r="T3" s="8">
        <v>18</v>
      </c>
      <c r="U3" s="8">
        <v>19</v>
      </c>
      <c r="V3" s="8">
        <v>20</v>
      </c>
      <c r="W3" s="8">
        <v>21</v>
      </c>
      <c r="X3" s="8">
        <v>22</v>
      </c>
      <c r="Y3" s="8">
        <v>23</v>
      </c>
      <c r="Z3" s="8">
        <v>24</v>
      </c>
      <c r="AA3" s="8">
        <v>25</v>
      </c>
      <c r="AB3" s="8">
        <v>26</v>
      </c>
      <c r="AC3" s="8">
        <v>27</v>
      </c>
      <c r="AD3" s="8">
        <v>28</v>
      </c>
      <c r="AE3" s="8">
        <v>29</v>
      </c>
      <c r="AF3" s="8">
        <v>30</v>
      </c>
      <c r="AG3" s="8">
        <v>31</v>
      </c>
      <c r="AH3" s="8">
        <v>32</v>
      </c>
      <c r="AI3" s="8">
        <v>33</v>
      </c>
      <c r="AJ3" s="8">
        <v>34</v>
      </c>
      <c r="AK3" s="8">
        <v>35</v>
      </c>
      <c r="AL3" s="8">
        <v>36</v>
      </c>
      <c r="AM3" s="8">
        <v>37</v>
      </c>
      <c r="AN3" s="8">
        <v>38</v>
      </c>
    </row>
    <row r="4" spans="1:40" s="9" customFormat="1" ht="25.9" hidden="1" customHeight="1">
      <c r="A4" s="6"/>
      <c r="B4" s="7"/>
      <c r="C4" s="8" t="s">
        <v>546</v>
      </c>
      <c r="D4" s="749" t="s">
        <v>547</v>
      </c>
      <c r="E4" s="749" t="s">
        <v>548</v>
      </c>
      <c r="F4" s="749" t="s">
        <v>549</v>
      </c>
      <c r="G4" s="749" t="s">
        <v>550</v>
      </c>
      <c r="H4" s="749" t="s">
        <v>550</v>
      </c>
      <c r="I4" s="749" t="s">
        <v>550</v>
      </c>
      <c r="J4" s="749" t="s">
        <v>550</v>
      </c>
      <c r="K4" s="749" t="s">
        <v>551</v>
      </c>
      <c r="L4" s="749" t="s">
        <v>550</v>
      </c>
      <c r="M4" s="749" t="s">
        <v>550</v>
      </c>
      <c r="N4" s="749" t="s">
        <v>550</v>
      </c>
      <c r="O4" s="749" t="s">
        <v>550</v>
      </c>
      <c r="P4" s="749" t="s">
        <v>550</v>
      </c>
      <c r="Q4" s="749" t="s">
        <v>550</v>
      </c>
      <c r="R4" s="749" t="s">
        <v>550</v>
      </c>
      <c r="S4" s="749" t="s">
        <v>550</v>
      </c>
      <c r="T4" s="749" t="s">
        <v>550</v>
      </c>
      <c r="U4" s="749" t="s">
        <v>550</v>
      </c>
      <c r="V4" s="749" t="s">
        <v>550</v>
      </c>
      <c r="W4" s="749" t="s">
        <v>550</v>
      </c>
      <c r="X4" s="749" t="s">
        <v>550</v>
      </c>
      <c r="Y4" s="749" t="s">
        <v>550</v>
      </c>
      <c r="Z4" s="749" t="s">
        <v>550</v>
      </c>
      <c r="AA4" s="749" t="s">
        <v>550</v>
      </c>
      <c r="AB4" s="749" t="s">
        <v>550</v>
      </c>
      <c r="AC4" s="749" t="s">
        <v>550</v>
      </c>
      <c r="AD4" s="749"/>
      <c r="AE4" s="749"/>
      <c r="AF4" s="749"/>
      <c r="AG4" s="749"/>
      <c r="AH4" s="749"/>
      <c r="AI4" s="749"/>
      <c r="AJ4" s="749"/>
      <c r="AK4" s="749" t="s">
        <v>552</v>
      </c>
      <c r="AL4" s="749" t="s">
        <v>552</v>
      </c>
      <c r="AM4" s="8"/>
      <c r="AN4" s="8"/>
    </row>
    <row r="5" spans="1:40" ht="15.6" customHeight="1">
      <c r="A5" s="750">
        <v>1</v>
      </c>
      <c r="B5" s="751" t="s">
        <v>63</v>
      </c>
      <c r="C5" s="752">
        <v>52004084</v>
      </c>
      <c r="D5" s="752">
        <v>-4843</v>
      </c>
      <c r="E5" s="752"/>
      <c r="F5" s="752"/>
      <c r="G5" s="752">
        <v>0</v>
      </c>
      <c r="H5" s="752">
        <v>0</v>
      </c>
      <c r="I5" s="752">
        <v>0</v>
      </c>
      <c r="J5" s="752">
        <v>0</v>
      </c>
      <c r="K5" s="752">
        <v>0</v>
      </c>
      <c r="L5" s="752">
        <v>0</v>
      </c>
      <c r="M5" s="752">
        <v>0</v>
      </c>
      <c r="N5" s="752">
        <v>0</v>
      </c>
      <c r="O5" s="752">
        <v>0</v>
      </c>
      <c r="P5" s="752">
        <v>0</v>
      </c>
      <c r="Q5" s="752">
        <v>0</v>
      </c>
      <c r="R5" s="752">
        <v>0</v>
      </c>
      <c r="S5" s="752">
        <v>0</v>
      </c>
      <c r="T5" s="752">
        <v>0</v>
      </c>
      <c r="U5" s="752">
        <v>0</v>
      </c>
      <c r="V5" s="752">
        <v>0</v>
      </c>
      <c r="W5" s="752">
        <v>0</v>
      </c>
      <c r="X5" s="752">
        <v>0</v>
      </c>
      <c r="Y5" s="752">
        <v>0</v>
      </c>
      <c r="Z5" s="752">
        <v>0</v>
      </c>
      <c r="AA5" s="752">
        <v>-8428</v>
      </c>
      <c r="AB5" s="752">
        <v>-42140</v>
      </c>
      <c r="AC5" s="752">
        <v>-6020</v>
      </c>
      <c r="AD5" s="752">
        <v>0</v>
      </c>
      <c r="AE5" s="752">
        <v>0</v>
      </c>
      <c r="AF5" s="752">
        <v>0</v>
      </c>
      <c r="AG5" s="752">
        <v>0</v>
      </c>
      <c r="AH5" s="752">
        <v>0</v>
      </c>
      <c r="AI5" s="752">
        <v>0</v>
      </c>
      <c r="AJ5" s="752">
        <v>0</v>
      </c>
      <c r="AK5" s="752">
        <v>-89939.199999999997</v>
      </c>
      <c r="AL5" s="752">
        <v>-78019.199999999997</v>
      </c>
      <c r="AM5" s="753">
        <v>-229389.40000000002</v>
      </c>
      <c r="AN5" s="754">
        <v>51774694.599999994</v>
      </c>
    </row>
    <row r="6" spans="1:40" ht="15.6" customHeight="1">
      <c r="A6" s="17">
        <v>2</v>
      </c>
      <c r="B6" s="18" t="s">
        <v>64</v>
      </c>
      <c r="C6" s="19">
        <v>29054893</v>
      </c>
      <c r="D6" s="19">
        <v>-1704</v>
      </c>
      <c r="E6" s="19"/>
      <c r="F6" s="19"/>
      <c r="G6" s="19">
        <v>0</v>
      </c>
      <c r="H6" s="19">
        <v>0</v>
      </c>
      <c r="I6" s="19">
        <v>0</v>
      </c>
      <c r="J6" s="19">
        <v>0</v>
      </c>
      <c r="K6" s="19">
        <v>0</v>
      </c>
      <c r="L6" s="19">
        <v>0</v>
      </c>
      <c r="M6" s="19">
        <v>0</v>
      </c>
      <c r="N6" s="19">
        <v>0</v>
      </c>
      <c r="O6" s="19">
        <v>0</v>
      </c>
      <c r="P6" s="19">
        <v>0</v>
      </c>
      <c r="Q6" s="19">
        <v>0</v>
      </c>
      <c r="R6" s="19">
        <v>0</v>
      </c>
      <c r="S6" s="19">
        <v>0</v>
      </c>
      <c r="T6" s="19">
        <v>0</v>
      </c>
      <c r="U6" s="19">
        <v>0</v>
      </c>
      <c r="V6" s="19">
        <v>0</v>
      </c>
      <c r="W6" s="19">
        <v>0</v>
      </c>
      <c r="X6" s="19">
        <v>0</v>
      </c>
      <c r="Y6" s="19">
        <v>-1490.5</v>
      </c>
      <c r="Z6" s="19">
        <v>0</v>
      </c>
      <c r="AA6" s="19">
        <v>0</v>
      </c>
      <c r="AB6" s="19">
        <v>0</v>
      </c>
      <c r="AC6" s="19">
        <v>0</v>
      </c>
      <c r="AD6" s="19">
        <v>0</v>
      </c>
      <c r="AE6" s="19">
        <v>0</v>
      </c>
      <c r="AF6" s="19">
        <v>0</v>
      </c>
      <c r="AG6" s="19">
        <v>0</v>
      </c>
      <c r="AH6" s="19">
        <v>0</v>
      </c>
      <c r="AI6" s="19">
        <v>0</v>
      </c>
      <c r="AJ6" s="19">
        <v>0</v>
      </c>
      <c r="AK6" s="19">
        <v>-28170.55</v>
      </c>
      <c r="AL6" s="19">
        <v>-28170.55</v>
      </c>
      <c r="AM6" s="755">
        <v>-59535.6</v>
      </c>
      <c r="AN6" s="21">
        <v>28995357.399999999</v>
      </c>
    </row>
    <row r="7" spans="1:40" ht="15.6" customHeight="1">
      <c r="A7" s="17">
        <v>3</v>
      </c>
      <c r="B7" s="18" t="s">
        <v>65</v>
      </c>
      <c r="C7" s="19">
        <v>96575029</v>
      </c>
      <c r="D7" s="19">
        <v>-12022</v>
      </c>
      <c r="E7" s="19"/>
      <c r="F7" s="19"/>
      <c r="G7" s="19">
        <v>-9775.5</v>
      </c>
      <c r="H7" s="19">
        <v>0</v>
      </c>
      <c r="I7" s="19">
        <v>0</v>
      </c>
      <c r="J7" s="19">
        <v>0</v>
      </c>
      <c r="K7" s="19">
        <v>0</v>
      </c>
      <c r="L7" s="19">
        <v>0</v>
      </c>
      <c r="M7" s="19">
        <v>0</v>
      </c>
      <c r="N7" s="19">
        <v>0</v>
      </c>
      <c r="O7" s="19">
        <v>-104272</v>
      </c>
      <c r="P7" s="19">
        <v>0</v>
      </c>
      <c r="Q7" s="19">
        <v>0</v>
      </c>
      <c r="R7" s="19">
        <v>0</v>
      </c>
      <c r="S7" s="19">
        <v>-13034</v>
      </c>
      <c r="T7" s="19">
        <v>0</v>
      </c>
      <c r="U7" s="19">
        <v>0</v>
      </c>
      <c r="V7" s="19">
        <v>0</v>
      </c>
      <c r="W7" s="19">
        <v>0</v>
      </c>
      <c r="X7" s="19">
        <v>-39102</v>
      </c>
      <c r="Y7" s="19">
        <v>0</v>
      </c>
      <c r="Z7" s="19">
        <v>0</v>
      </c>
      <c r="AA7" s="19">
        <v>0</v>
      </c>
      <c r="AB7" s="19">
        <v>0</v>
      </c>
      <c r="AC7" s="19">
        <v>0</v>
      </c>
      <c r="AD7" s="19">
        <v>0</v>
      </c>
      <c r="AE7" s="19">
        <v>0</v>
      </c>
      <c r="AF7" s="19">
        <v>0</v>
      </c>
      <c r="AG7" s="19">
        <v>0</v>
      </c>
      <c r="AH7" s="19">
        <v>0</v>
      </c>
      <c r="AI7" s="19">
        <v>0</v>
      </c>
      <c r="AJ7" s="19">
        <v>-52136</v>
      </c>
      <c r="AK7" s="19">
        <v>-320099.90000000002</v>
      </c>
      <c r="AL7" s="19">
        <v>-296198.05</v>
      </c>
      <c r="AM7" s="755">
        <v>-846639.45</v>
      </c>
      <c r="AN7" s="21">
        <v>95728389.549999997</v>
      </c>
    </row>
    <row r="8" spans="1:40" ht="15.6" customHeight="1">
      <c r="A8" s="17">
        <v>4</v>
      </c>
      <c r="B8" s="18" t="s">
        <v>66</v>
      </c>
      <c r="C8" s="19">
        <v>21951783</v>
      </c>
      <c r="D8" s="19">
        <v>-5264</v>
      </c>
      <c r="E8" s="19"/>
      <c r="F8" s="19"/>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0</v>
      </c>
      <c r="Z8" s="19">
        <v>0</v>
      </c>
      <c r="AA8" s="19">
        <v>0</v>
      </c>
      <c r="AB8" s="19">
        <v>0</v>
      </c>
      <c r="AC8" s="19">
        <v>0</v>
      </c>
      <c r="AD8" s="19">
        <v>0</v>
      </c>
      <c r="AE8" s="19">
        <v>0</v>
      </c>
      <c r="AF8" s="19">
        <v>0</v>
      </c>
      <c r="AG8" s="19">
        <v>0</v>
      </c>
      <c r="AH8" s="19">
        <v>0</v>
      </c>
      <c r="AI8" s="19">
        <v>0</v>
      </c>
      <c r="AJ8" s="19">
        <v>0</v>
      </c>
      <c r="AK8" s="19">
        <v>-37110.550000000003</v>
      </c>
      <c r="AL8" s="19">
        <v>-3835.2</v>
      </c>
      <c r="AM8" s="755">
        <v>-46209.75</v>
      </c>
      <c r="AN8" s="21">
        <v>21905573.25</v>
      </c>
    </row>
    <row r="9" spans="1:40" ht="15.6" customHeight="1">
      <c r="A9" s="22">
        <v>5</v>
      </c>
      <c r="B9" s="23" t="s">
        <v>67</v>
      </c>
      <c r="C9" s="24">
        <v>32077405</v>
      </c>
      <c r="D9" s="24">
        <v>-2082</v>
      </c>
      <c r="E9" s="24"/>
      <c r="F9" s="24"/>
      <c r="G9" s="24">
        <v>0</v>
      </c>
      <c r="H9" s="24">
        <v>0</v>
      </c>
      <c r="I9" s="24">
        <v>0</v>
      </c>
      <c r="J9" s="24">
        <v>0</v>
      </c>
      <c r="K9" s="24">
        <v>0</v>
      </c>
      <c r="L9" s="24">
        <v>0</v>
      </c>
      <c r="M9" s="24">
        <v>-1017.5</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24">
        <v>0</v>
      </c>
      <c r="AJ9" s="24">
        <v>0</v>
      </c>
      <c r="AK9" s="24">
        <v>-54945</v>
      </c>
      <c r="AL9" s="24">
        <v>-80586.5</v>
      </c>
      <c r="AM9" s="55">
        <v>-138631</v>
      </c>
      <c r="AN9" s="26">
        <v>31938774</v>
      </c>
    </row>
    <row r="10" spans="1:40" ht="15.6" customHeight="1">
      <c r="A10" s="750">
        <v>6</v>
      </c>
      <c r="B10" s="751" t="s">
        <v>68</v>
      </c>
      <c r="C10" s="752">
        <v>34100457</v>
      </c>
      <c r="D10" s="752">
        <v>-10431</v>
      </c>
      <c r="E10" s="752"/>
      <c r="F10" s="752"/>
      <c r="G10" s="752">
        <v>0</v>
      </c>
      <c r="H10" s="752">
        <v>0</v>
      </c>
      <c r="I10" s="752">
        <v>0</v>
      </c>
      <c r="J10" s="752">
        <v>0</v>
      </c>
      <c r="K10" s="752">
        <v>0</v>
      </c>
      <c r="L10" s="752">
        <v>0</v>
      </c>
      <c r="M10" s="752">
        <v>0</v>
      </c>
      <c r="N10" s="752">
        <v>0</v>
      </c>
      <c r="O10" s="752">
        <v>0</v>
      </c>
      <c r="P10" s="752">
        <v>0</v>
      </c>
      <c r="Q10" s="752">
        <v>0</v>
      </c>
      <c r="R10" s="752">
        <v>0</v>
      </c>
      <c r="S10" s="752">
        <v>0</v>
      </c>
      <c r="T10" s="752">
        <v>0</v>
      </c>
      <c r="U10" s="752">
        <v>0</v>
      </c>
      <c r="V10" s="752">
        <v>0</v>
      </c>
      <c r="W10" s="752">
        <v>0</v>
      </c>
      <c r="X10" s="752">
        <v>0</v>
      </c>
      <c r="Y10" s="752">
        <v>0</v>
      </c>
      <c r="Z10" s="752">
        <v>0</v>
      </c>
      <c r="AA10" s="752">
        <v>0</v>
      </c>
      <c r="AB10" s="752">
        <v>0</v>
      </c>
      <c r="AC10" s="752">
        <v>0</v>
      </c>
      <c r="AD10" s="752">
        <v>0</v>
      </c>
      <c r="AE10" s="752">
        <v>0</v>
      </c>
      <c r="AF10" s="752">
        <v>0</v>
      </c>
      <c r="AG10" s="752">
        <v>0</v>
      </c>
      <c r="AH10" s="752">
        <v>0</v>
      </c>
      <c r="AI10" s="752">
        <v>0</v>
      </c>
      <c r="AJ10" s="752">
        <v>0</v>
      </c>
      <c r="AK10" s="752">
        <v>-53637.75</v>
      </c>
      <c r="AL10" s="752">
        <v>-39700</v>
      </c>
      <c r="AM10" s="753">
        <v>-103768.75</v>
      </c>
      <c r="AN10" s="754">
        <v>33996688.25</v>
      </c>
    </row>
    <row r="11" spans="1:40" ht="15.6" customHeight="1">
      <c r="A11" s="17">
        <v>7</v>
      </c>
      <c r="B11" s="18" t="s">
        <v>69</v>
      </c>
      <c r="C11" s="19">
        <v>6798334</v>
      </c>
      <c r="D11" s="19">
        <v>-8638</v>
      </c>
      <c r="E11" s="19"/>
      <c r="F11" s="19"/>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-172305</v>
      </c>
      <c r="AG11" s="19">
        <v>0</v>
      </c>
      <c r="AH11" s="19">
        <v>0</v>
      </c>
      <c r="AI11" s="19">
        <v>0</v>
      </c>
      <c r="AJ11" s="19">
        <v>0</v>
      </c>
      <c r="AK11" s="19">
        <v>-103382.6</v>
      </c>
      <c r="AL11" s="19">
        <v>-62030.2</v>
      </c>
      <c r="AM11" s="755">
        <v>-346355.8</v>
      </c>
      <c r="AN11" s="21">
        <v>6451978.2000000002</v>
      </c>
    </row>
    <row r="12" spans="1:40" ht="15.6" customHeight="1">
      <c r="A12" s="17">
        <v>8</v>
      </c>
      <c r="B12" s="18" t="s">
        <v>70</v>
      </c>
      <c r="C12" s="19">
        <v>121245632</v>
      </c>
      <c r="D12" s="19">
        <v>-29838</v>
      </c>
      <c r="E12" s="19"/>
      <c r="F12" s="19"/>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9">
        <v>0</v>
      </c>
      <c r="AD12" s="19">
        <v>0</v>
      </c>
      <c r="AE12" s="19">
        <v>0</v>
      </c>
      <c r="AF12" s="19">
        <v>0</v>
      </c>
      <c r="AG12" s="19">
        <v>0</v>
      </c>
      <c r="AH12" s="19">
        <v>0</v>
      </c>
      <c r="AI12" s="19">
        <v>0</v>
      </c>
      <c r="AJ12" s="19">
        <v>0</v>
      </c>
      <c r="AK12" s="19">
        <v>-171828</v>
      </c>
      <c r="AL12" s="19">
        <v>-225774</v>
      </c>
      <c r="AM12" s="755">
        <v>-427440</v>
      </c>
      <c r="AN12" s="21">
        <v>120818192</v>
      </c>
    </row>
    <row r="13" spans="1:40" ht="15.6" customHeight="1">
      <c r="A13" s="17">
        <v>9</v>
      </c>
      <c r="B13" s="18" t="s">
        <v>71</v>
      </c>
      <c r="C13" s="19">
        <v>210201861</v>
      </c>
      <c r="D13" s="19">
        <v>-131538</v>
      </c>
      <c r="E13" s="19">
        <v>-2948202.5</v>
      </c>
      <c r="F13" s="19"/>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9">
        <v>0</v>
      </c>
      <c r="AC13" s="19">
        <v>0</v>
      </c>
      <c r="AD13" s="19">
        <v>0</v>
      </c>
      <c r="AE13" s="19">
        <v>0</v>
      </c>
      <c r="AF13" s="19">
        <v>-5021</v>
      </c>
      <c r="AG13" s="19">
        <v>0</v>
      </c>
      <c r="AH13" s="19">
        <v>0</v>
      </c>
      <c r="AI13" s="19">
        <v>0</v>
      </c>
      <c r="AJ13" s="19">
        <v>0</v>
      </c>
      <c r="AK13" s="19">
        <v>-429349.75</v>
      </c>
      <c r="AL13" s="19">
        <v>-427035.65</v>
      </c>
      <c r="AM13" s="755">
        <v>-3941146.9</v>
      </c>
      <c r="AN13" s="21">
        <v>206260714.09999999</v>
      </c>
    </row>
    <row r="14" spans="1:40" ht="15.6" customHeight="1">
      <c r="A14" s="22">
        <v>10</v>
      </c>
      <c r="B14" s="23" t="s">
        <v>72</v>
      </c>
      <c r="C14" s="24">
        <v>147496521</v>
      </c>
      <c r="D14" s="24">
        <v>-40163</v>
      </c>
      <c r="E14" s="24"/>
      <c r="F14" s="24"/>
      <c r="G14" s="24">
        <v>0</v>
      </c>
      <c r="H14" s="24">
        <v>0</v>
      </c>
      <c r="I14" s="24">
        <v>0</v>
      </c>
      <c r="J14" s="24">
        <v>0</v>
      </c>
      <c r="K14" s="24">
        <v>0</v>
      </c>
      <c r="L14" s="24">
        <v>-5502897.5</v>
      </c>
      <c r="M14" s="24">
        <v>0</v>
      </c>
      <c r="N14" s="24">
        <v>-3984085</v>
      </c>
      <c r="O14" s="24">
        <v>0</v>
      </c>
      <c r="P14" s="24">
        <v>0</v>
      </c>
      <c r="Q14" s="24">
        <v>0</v>
      </c>
      <c r="R14" s="24">
        <v>0</v>
      </c>
      <c r="S14" s="24">
        <v>0</v>
      </c>
      <c r="T14" s="24">
        <v>0</v>
      </c>
      <c r="U14" s="24">
        <v>0</v>
      </c>
      <c r="V14" s="24">
        <v>0</v>
      </c>
      <c r="W14" s="24">
        <v>0</v>
      </c>
      <c r="X14" s="24">
        <v>0</v>
      </c>
      <c r="Y14" s="24">
        <v>-2449285</v>
      </c>
      <c r="Z14" s="24">
        <v>0</v>
      </c>
      <c r="AA14" s="24">
        <v>0</v>
      </c>
      <c r="AB14" s="24">
        <v>0</v>
      </c>
      <c r="AC14" s="24">
        <v>0</v>
      </c>
      <c r="AD14" s="24">
        <v>0</v>
      </c>
      <c r="AE14" s="24">
        <v>0</v>
      </c>
      <c r="AF14" s="24">
        <v>0</v>
      </c>
      <c r="AG14" s="24">
        <v>0</v>
      </c>
      <c r="AH14" s="24">
        <v>0</v>
      </c>
      <c r="AI14" s="24">
        <v>0</v>
      </c>
      <c r="AJ14" s="24">
        <v>0</v>
      </c>
      <c r="AK14" s="24">
        <v>-385618.5</v>
      </c>
      <c r="AL14" s="24">
        <v>-394914.75</v>
      </c>
      <c r="AM14" s="55">
        <v>-12756963.75</v>
      </c>
      <c r="AN14" s="26">
        <v>134739557.25</v>
      </c>
    </row>
    <row r="15" spans="1:40" ht="15.6" customHeight="1">
      <c r="A15" s="750">
        <v>11</v>
      </c>
      <c r="B15" s="751" t="s">
        <v>73</v>
      </c>
      <c r="C15" s="752">
        <v>12379961</v>
      </c>
      <c r="D15" s="752">
        <v>0</v>
      </c>
      <c r="E15" s="752"/>
      <c r="F15" s="752"/>
      <c r="G15" s="752">
        <v>0</v>
      </c>
      <c r="H15" s="752">
        <v>0</v>
      </c>
      <c r="I15" s="752">
        <v>0</v>
      </c>
      <c r="J15" s="752">
        <v>0</v>
      </c>
      <c r="K15" s="752">
        <v>0</v>
      </c>
      <c r="L15" s="752">
        <v>0</v>
      </c>
      <c r="M15" s="752">
        <v>0</v>
      </c>
      <c r="N15" s="752">
        <v>0</v>
      </c>
      <c r="O15" s="752">
        <v>0</v>
      </c>
      <c r="P15" s="752">
        <v>0</v>
      </c>
      <c r="Q15" s="752">
        <v>0</v>
      </c>
      <c r="R15" s="752">
        <v>0</v>
      </c>
      <c r="S15" s="752">
        <v>0</v>
      </c>
      <c r="T15" s="752">
        <v>0</v>
      </c>
      <c r="U15" s="752">
        <v>0</v>
      </c>
      <c r="V15" s="752">
        <v>0</v>
      </c>
      <c r="W15" s="752">
        <v>0</v>
      </c>
      <c r="X15" s="752">
        <v>0</v>
      </c>
      <c r="Y15" s="752">
        <v>0</v>
      </c>
      <c r="Z15" s="752">
        <v>0</v>
      </c>
      <c r="AA15" s="752">
        <v>0</v>
      </c>
      <c r="AB15" s="752">
        <v>0</v>
      </c>
      <c r="AC15" s="752">
        <v>0</v>
      </c>
      <c r="AD15" s="752">
        <v>0</v>
      </c>
      <c r="AE15" s="752">
        <v>0</v>
      </c>
      <c r="AF15" s="752">
        <v>0</v>
      </c>
      <c r="AG15" s="752">
        <v>0</v>
      </c>
      <c r="AH15" s="752">
        <v>0</v>
      </c>
      <c r="AI15" s="752">
        <v>0</v>
      </c>
      <c r="AJ15" s="752">
        <v>0</v>
      </c>
      <c r="AK15" s="752">
        <v>-16011</v>
      </c>
      <c r="AL15" s="752">
        <v>-9607</v>
      </c>
      <c r="AM15" s="753">
        <v>-25618</v>
      </c>
      <c r="AN15" s="754">
        <v>12354343</v>
      </c>
    </row>
    <row r="16" spans="1:40" ht="15.6" customHeight="1">
      <c r="A16" s="17">
        <v>12</v>
      </c>
      <c r="B16" s="18" t="s">
        <v>74</v>
      </c>
      <c r="C16" s="19">
        <v>4335446</v>
      </c>
      <c r="D16" s="19">
        <v>0</v>
      </c>
      <c r="E16" s="19"/>
      <c r="F16" s="19"/>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-7589.2</v>
      </c>
      <c r="AL16" s="19">
        <v>-15177.8</v>
      </c>
      <c r="AM16" s="755">
        <v>-22767</v>
      </c>
      <c r="AN16" s="21">
        <v>4312679</v>
      </c>
    </row>
    <row r="17" spans="1:40" ht="15.6" customHeight="1">
      <c r="A17" s="17">
        <v>13</v>
      </c>
      <c r="B17" s="18" t="s">
        <v>75</v>
      </c>
      <c r="C17" s="19">
        <v>9476360</v>
      </c>
      <c r="D17" s="19">
        <v>0</v>
      </c>
      <c r="E17" s="19"/>
      <c r="F17" s="19"/>
      <c r="G17" s="19">
        <v>0</v>
      </c>
      <c r="H17" s="19">
        <v>0</v>
      </c>
      <c r="I17" s="19">
        <v>0</v>
      </c>
      <c r="J17" s="19">
        <v>0</v>
      </c>
      <c r="K17" s="19">
        <v>0</v>
      </c>
      <c r="L17" s="19">
        <v>0</v>
      </c>
      <c r="M17" s="19">
        <v>0</v>
      </c>
      <c r="N17" s="19">
        <v>0</v>
      </c>
      <c r="O17" s="19">
        <v>0</v>
      </c>
      <c r="P17" s="19">
        <v>0</v>
      </c>
      <c r="Q17" s="19">
        <v>0</v>
      </c>
      <c r="R17" s="19">
        <v>0</v>
      </c>
      <c r="S17" s="19">
        <v>0</v>
      </c>
      <c r="T17" s="19">
        <v>-221859</v>
      </c>
      <c r="U17" s="19">
        <v>0</v>
      </c>
      <c r="V17" s="19">
        <v>0</v>
      </c>
      <c r="W17" s="19">
        <v>0</v>
      </c>
      <c r="X17" s="19">
        <v>0</v>
      </c>
      <c r="Y17" s="19">
        <v>0</v>
      </c>
      <c r="Z17" s="19">
        <v>0</v>
      </c>
      <c r="AA17" s="19">
        <v>0</v>
      </c>
      <c r="AB17" s="19">
        <v>0</v>
      </c>
      <c r="AC17" s="19">
        <v>0</v>
      </c>
      <c r="AD17" s="19">
        <v>0</v>
      </c>
      <c r="AE17" s="19">
        <v>0</v>
      </c>
      <c r="AF17" s="19">
        <v>-1336.5</v>
      </c>
      <c r="AG17" s="19">
        <v>0</v>
      </c>
      <c r="AH17" s="19">
        <v>0</v>
      </c>
      <c r="AI17" s="19">
        <v>0</v>
      </c>
      <c r="AJ17" s="19">
        <v>0</v>
      </c>
      <c r="AK17" s="19">
        <v>-24057.4</v>
      </c>
      <c r="AL17" s="19">
        <v>-7216.7000000000007</v>
      </c>
      <c r="AM17" s="755">
        <v>-254469.6</v>
      </c>
      <c r="AN17" s="21">
        <v>9221890.4000000004</v>
      </c>
    </row>
    <row r="18" spans="1:40" ht="15.6" customHeight="1">
      <c r="A18" s="17">
        <v>14</v>
      </c>
      <c r="B18" s="18" t="s">
        <v>76</v>
      </c>
      <c r="C18" s="19">
        <v>11048829</v>
      </c>
      <c r="D18" s="19">
        <v>0</v>
      </c>
      <c r="E18" s="19"/>
      <c r="F18" s="19"/>
      <c r="G18" s="19">
        <v>0</v>
      </c>
      <c r="H18" s="19">
        <v>-12743.5</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-151101.5</v>
      </c>
      <c r="AA18" s="19">
        <v>0</v>
      </c>
      <c r="AB18" s="19">
        <v>0</v>
      </c>
      <c r="AC18" s="19">
        <v>0</v>
      </c>
      <c r="AD18" s="19">
        <v>0</v>
      </c>
      <c r="AE18" s="19">
        <v>0</v>
      </c>
      <c r="AF18" s="19">
        <v>-162024.5</v>
      </c>
      <c r="AG18" s="19">
        <v>0</v>
      </c>
      <c r="AH18" s="19">
        <v>0</v>
      </c>
      <c r="AI18" s="19">
        <v>0</v>
      </c>
      <c r="AJ18" s="19">
        <v>0</v>
      </c>
      <c r="AK18" s="19">
        <v>-18023.05</v>
      </c>
      <c r="AL18" s="19">
        <v>-29492.6</v>
      </c>
      <c r="AM18" s="755">
        <v>-373385.14999999997</v>
      </c>
      <c r="AN18" s="21">
        <v>10675443.85</v>
      </c>
    </row>
    <row r="19" spans="1:40" ht="15.6" customHeight="1">
      <c r="A19" s="22">
        <v>15</v>
      </c>
      <c r="B19" s="23" t="s">
        <v>77</v>
      </c>
      <c r="C19" s="24">
        <v>21678898</v>
      </c>
      <c r="D19" s="24">
        <v>-2448</v>
      </c>
      <c r="E19" s="24"/>
      <c r="F19" s="24"/>
      <c r="G19" s="24">
        <v>0</v>
      </c>
      <c r="H19" s="24">
        <v>0</v>
      </c>
      <c r="I19" s="24">
        <v>0</v>
      </c>
      <c r="J19" s="24">
        <v>0</v>
      </c>
      <c r="K19" s="24">
        <v>0</v>
      </c>
      <c r="L19" s="24">
        <v>0</v>
      </c>
      <c r="M19" s="24">
        <v>0</v>
      </c>
      <c r="N19" s="24">
        <v>0</v>
      </c>
      <c r="O19" s="24">
        <v>0</v>
      </c>
      <c r="P19" s="24">
        <v>0</v>
      </c>
      <c r="Q19" s="24">
        <v>0</v>
      </c>
      <c r="R19" s="24">
        <v>0</v>
      </c>
      <c r="S19" s="24">
        <v>0</v>
      </c>
      <c r="T19" s="24">
        <v>-1156320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-25920</v>
      </c>
      <c r="AL19" s="24">
        <v>-19440</v>
      </c>
      <c r="AM19" s="55">
        <v>-1204128</v>
      </c>
      <c r="AN19" s="26">
        <v>20474770</v>
      </c>
    </row>
    <row r="20" spans="1:40" ht="15.6" customHeight="1">
      <c r="A20" s="750">
        <v>16</v>
      </c>
      <c r="B20" s="751" t="s">
        <v>78</v>
      </c>
      <c r="C20" s="752">
        <v>12811639</v>
      </c>
      <c r="D20" s="752">
        <v>-29770</v>
      </c>
      <c r="E20" s="752"/>
      <c r="F20" s="752"/>
      <c r="G20" s="752">
        <v>0</v>
      </c>
      <c r="H20" s="752">
        <v>0</v>
      </c>
      <c r="I20" s="752">
        <v>0</v>
      </c>
      <c r="J20" s="752">
        <v>0</v>
      </c>
      <c r="K20" s="752">
        <v>0</v>
      </c>
      <c r="L20" s="752">
        <v>0</v>
      </c>
      <c r="M20" s="752">
        <v>0</v>
      </c>
      <c r="N20" s="752">
        <v>0</v>
      </c>
      <c r="O20" s="752">
        <v>0</v>
      </c>
      <c r="P20" s="752">
        <v>0</v>
      </c>
      <c r="Q20" s="752">
        <v>0</v>
      </c>
      <c r="R20" s="752">
        <v>0</v>
      </c>
      <c r="S20" s="752">
        <v>0</v>
      </c>
      <c r="T20" s="752">
        <v>0</v>
      </c>
      <c r="U20" s="752">
        <v>0</v>
      </c>
      <c r="V20" s="752">
        <v>0</v>
      </c>
      <c r="W20" s="752">
        <v>0</v>
      </c>
      <c r="X20" s="752">
        <v>0</v>
      </c>
      <c r="Y20" s="752">
        <v>0</v>
      </c>
      <c r="Z20" s="752">
        <v>0</v>
      </c>
      <c r="AA20" s="752">
        <v>0</v>
      </c>
      <c r="AB20" s="752">
        <v>0</v>
      </c>
      <c r="AC20" s="752">
        <v>0</v>
      </c>
      <c r="AD20" s="752">
        <v>0</v>
      </c>
      <c r="AE20" s="752">
        <v>0</v>
      </c>
      <c r="AF20" s="752">
        <v>0</v>
      </c>
      <c r="AG20" s="752">
        <v>0</v>
      </c>
      <c r="AH20" s="752">
        <v>0</v>
      </c>
      <c r="AI20" s="752">
        <v>0</v>
      </c>
      <c r="AJ20" s="752">
        <v>0</v>
      </c>
      <c r="AK20" s="752">
        <v>-154055.25</v>
      </c>
      <c r="AL20" s="752">
        <v>-138118.5</v>
      </c>
      <c r="AM20" s="753">
        <v>-321943.75</v>
      </c>
      <c r="AN20" s="754">
        <v>12489695.25</v>
      </c>
    </row>
    <row r="21" spans="1:40" ht="15.6" customHeight="1">
      <c r="A21" s="17">
        <v>17</v>
      </c>
      <c r="B21" s="18" t="s">
        <v>79</v>
      </c>
      <c r="C21" s="19">
        <v>165436915</v>
      </c>
      <c r="D21" s="19">
        <v>-162095</v>
      </c>
      <c r="E21" s="19">
        <v>-17367385.5</v>
      </c>
      <c r="F21" s="19"/>
      <c r="G21" s="19">
        <v>-3511013.5</v>
      </c>
      <c r="H21" s="19">
        <v>0</v>
      </c>
      <c r="I21" s="19">
        <v>0</v>
      </c>
      <c r="J21" s="19">
        <v>0</v>
      </c>
      <c r="K21" s="19">
        <v>0</v>
      </c>
      <c r="L21" s="19">
        <v>0</v>
      </c>
      <c r="M21" s="19">
        <v>0</v>
      </c>
      <c r="N21" s="19">
        <v>0</v>
      </c>
      <c r="O21" s="19">
        <v>-1530816.5</v>
      </c>
      <c r="P21" s="19">
        <v>0</v>
      </c>
      <c r="Q21" s="19">
        <v>0</v>
      </c>
      <c r="R21" s="19">
        <v>0</v>
      </c>
      <c r="S21" s="19">
        <v>-4574358.5</v>
      </c>
      <c r="T21" s="19">
        <v>-14614</v>
      </c>
      <c r="U21" s="19">
        <v>-1176427</v>
      </c>
      <c r="V21" s="19">
        <v>0</v>
      </c>
      <c r="W21" s="19">
        <v>-1476014</v>
      </c>
      <c r="X21" s="19">
        <v>-62109.5</v>
      </c>
      <c r="Y21" s="19">
        <v>0</v>
      </c>
      <c r="Z21" s="19">
        <v>0</v>
      </c>
      <c r="AA21" s="19">
        <v>0</v>
      </c>
      <c r="AB21" s="19">
        <v>0</v>
      </c>
      <c r="AC21" s="19">
        <v>-3653.5</v>
      </c>
      <c r="AD21" s="19">
        <v>0</v>
      </c>
      <c r="AE21" s="19">
        <v>-1757333.5</v>
      </c>
      <c r="AF21" s="19">
        <v>0</v>
      </c>
      <c r="AG21" s="19">
        <v>-303240.5</v>
      </c>
      <c r="AH21" s="19">
        <v>-657630</v>
      </c>
      <c r="AI21" s="19">
        <v>0</v>
      </c>
      <c r="AJ21" s="19">
        <v>0</v>
      </c>
      <c r="AK21" s="19">
        <v>-782777.75</v>
      </c>
      <c r="AL21" s="19">
        <v>-1127994.8999999999</v>
      </c>
      <c r="AM21" s="755">
        <v>-34507463.649999999</v>
      </c>
      <c r="AN21" s="21">
        <v>130929451.34999999</v>
      </c>
    </row>
    <row r="22" spans="1:40" ht="15.6" customHeight="1">
      <c r="A22" s="17">
        <v>18</v>
      </c>
      <c r="B22" s="18" t="s">
        <v>80</v>
      </c>
      <c r="C22" s="19">
        <v>6988556</v>
      </c>
      <c r="D22" s="19">
        <v>-2686</v>
      </c>
      <c r="E22" s="19"/>
      <c r="F22" s="19"/>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-12807.4</v>
      </c>
      <c r="AL22" s="19">
        <v>-12807.4</v>
      </c>
      <c r="AM22" s="755">
        <v>-28300.799999999999</v>
      </c>
      <c r="AN22" s="21">
        <v>6960255.1999999993</v>
      </c>
    </row>
    <row r="23" spans="1:40" ht="15.6" customHeight="1">
      <c r="A23" s="17">
        <v>19</v>
      </c>
      <c r="B23" s="18" t="s">
        <v>81</v>
      </c>
      <c r="C23" s="19">
        <v>11589905</v>
      </c>
      <c r="D23" s="19">
        <v>-3254</v>
      </c>
      <c r="E23" s="19"/>
      <c r="F23" s="19"/>
      <c r="G23" s="19">
        <v>0</v>
      </c>
      <c r="H23" s="19">
        <v>0</v>
      </c>
      <c r="I23" s="19">
        <v>0</v>
      </c>
      <c r="J23" s="19">
        <v>-6166</v>
      </c>
      <c r="K23" s="19">
        <v>0</v>
      </c>
      <c r="L23" s="19">
        <v>0</v>
      </c>
      <c r="M23" s="19">
        <v>0</v>
      </c>
      <c r="N23" s="19">
        <v>0</v>
      </c>
      <c r="O23" s="19">
        <v>-13873.5</v>
      </c>
      <c r="P23" s="19">
        <v>0</v>
      </c>
      <c r="Q23" s="19">
        <v>0</v>
      </c>
      <c r="R23" s="19">
        <v>0</v>
      </c>
      <c r="S23" s="19">
        <v>0</v>
      </c>
      <c r="T23" s="19">
        <v>0</v>
      </c>
      <c r="U23" s="19">
        <v>-1541.5</v>
      </c>
      <c r="V23" s="19">
        <v>0</v>
      </c>
      <c r="W23" s="19">
        <v>-92490</v>
      </c>
      <c r="X23" s="19">
        <v>0</v>
      </c>
      <c r="Y23" s="19">
        <v>0</v>
      </c>
      <c r="Z23" s="19">
        <v>0</v>
      </c>
      <c r="AA23" s="19">
        <v>0</v>
      </c>
      <c r="AB23" s="19">
        <v>0</v>
      </c>
      <c r="AC23" s="19">
        <v>0</v>
      </c>
      <c r="AD23" s="19">
        <v>0</v>
      </c>
      <c r="AE23" s="19">
        <v>0</v>
      </c>
      <c r="AF23" s="19">
        <v>0</v>
      </c>
      <c r="AG23" s="19">
        <v>0</v>
      </c>
      <c r="AH23" s="19">
        <v>0</v>
      </c>
      <c r="AI23" s="19">
        <v>0</v>
      </c>
      <c r="AJ23" s="19">
        <v>0</v>
      </c>
      <c r="AK23" s="19">
        <v>-31908.95</v>
      </c>
      <c r="AL23" s="19">
        <v>-45782.15</v>
      </c>
      <c r="AM23" s="755">
        <v>-195016.1</v>
      </c>
      <c r="AN23" s="21">
        <v>11394888.9</v>
      </c>
    </row>
    <row r="24" spans="1:40" ht="15.6" customHeight="1">
      <c r="A24" s="22">
        <v>20</v>
      </c>
      <c r="B24" s="23" t="s">
        <v>82</v>
      </c>
      <c r="C24" s="24">
        <v>35510717</v>
      </c>
      <c r="D24" s="24">
        <v>-14603</v>
      </c>
      <c r="E24" s="24"/>
      <c r="F24" s="24"/>
      <c r="G24" s="24">
        <v>0</v>
      </c>
      <c r="H24" s="24">
        <v>0</v>
      </c>
      <c r="I24" s="24">
        <v>0</v>
      </c>
      <c r="J24" s="24">
        <v>0</v>
      </c>
      <c r="K24" s="24">
        <v>0</v>
      </c>
      <c r="L24" s="24">
        <v>0</v>
      </c>
      <c r="M24" s="24">
        <v>-2402</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-47559.8</v>
      </c>
      <c r="AL24" s="24">
        <v>-29184.3</v>
      </c>
      <c r="AM24" s="55">
        <v>-93749.1</v>
      </c>
      <c r="AN24" s="26">
        <v>35416967.900000006</v>
      </c>
    </row>
    <row r="25" spans="1:40" ht="15.6" customHeight="1">
      <c r="A25" s="750">
        <v>21</v>
      </c>
      <c r="B25" s="751" t="s">
        <v>83</v>
      </c>
      <c r="C25" s="752">
        <v>20355358</v>
      </c>
      <c r="D25" s="752">
        <v>-10862</v>
      </c>
      <c r="E25" s="752"/>
      <c r="F25" s="752"/>
      <c r="G25" s="752">
        <v>0</v>
      </c>
      <c r="H25" s="752">
        <v>0</v>
      </c>
      <c r="I25" s="752">
        <v>0</v>
      </c>
      <c r="J25" s="752">
        <v>0</v>
      </c>
      <c r="K25" s="752">
        <v>0</v>
      </c>
      <c r="L25" s="752">
        <v>0</v>
      </c>
      <c r="M25" s="752">
        <v>0</v>
      </c>
      <c r="N25" s="752">
        <v>0</v>
      </c>
      <c r="O25" s="752">
        <v>0</v>
      </c>
      <c r="P25" s="752">
        <v>0</v>
      </c>
      <c r="Q25" s="752">
        <v>0</v>
      </c>
      <c r="R25" s="752">
        <v>0</v>
      </c>
      <c r="S25" s="752">
        <v>0</v>
      </c>
      <c r="T25" s="752">
        <v>-3568.5</v>
      </c>
      <c r="U25" s="752">
        <v>0</v>
      </c>
      <c r="V25" s="752">
        <v>0</v>
      </c>
      <c r="W25" s="752">
        <v>0</v>
      </c>
      <c r="X25" s="752">
        <v>0</v>
      </c>
      <c r="Y25" s="752">
        <v>0</v>
      </c>
      <c r="Z25" s="752">
        <v>0</v>
      </c>
      <c r="AA25" s="752">
        <v>0</v>
      </c>
      <c r="AB25" s="752">
        <v>0</v>
      </c>
      <c r="AC25" s="752">
        <v>0</v>
      </c>
      <c r="AD25" s="752">
        <v>0</v>
      </c>
      <c r="AE25" s="752">
        <v>0</v>
      </c>
      <c r="AF25" s="752">
        <v>0</v>
      </c>
      <c r="AG25" s="752">
        <v>0</v>
      </c>
      <c r="AH25" s="752">
        <v>0</v>
      </c>
      <c r="AI25" s="752">
        <v>0</v>
      </c>
      <c r="AJ25" s="752">
        <v>0</v>
      </c>
      <c r="AK25" s="752">
        <v>-14987.5</v>
      </c>
      <c r="AL25" s="752">
        <v>-12847</v>
      </c>
      <c r="AM25" s="753">
        <v>-42265</v>
      </c>
      <c r="AN25" s="754">
        <v>20313093</v>
      </c>
    </row>
    <row r="26" spans="1:40" ht="15.6" customHeight="1">
      <c r="A26" s="17">
        <v>22</v>
      </c>
      <c r="B26" s="18" t="s">
        <v>84</v>
      </c>
      <c r="C26" s="19">
        <v>21946637</v>
      </c>
      <c r="D26" s="19">
        <v>-3135</v>
      </c>
      <c r="E26" s="19"/>
      <c r="F26" s="19"/>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-16731.95</v>
      </c>
      <c r="AL26" s="19">
        <v>-27300.65</v>
      </c>
      <c r="AM26" s="755">
        <v>-47167.600000000006</v>
      </c>
      <c r="AN26" s="21">
        <v>21899469.400000002</v>
      </c>
    </row>
    <row r="27" spans="1:40" ht="15.6" customHeight="1">
      <c r="A27" s="17">
        <v>23</v>
      </c>
      <c r="B27" s="18" t="s">
        <v>85</v>
      </c>
      <c r="C27" s="19">
        <v>74161355</v>
      </c>
      <c r="D27" s="19">
        <v>-4211</v>
      </c>
      <c r="E27" s="19"/>
      <c r="F27" s="19"/>
      <c r="G27" s="19">
        <v>0</v>
      </c>
      <c r="H27" s="19">
        <v>0</v>
      </c>
      <c r="I27" s="19">
        <v>-6874</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0</v>
      </c>
      <c r="AA27" s="19">
        <v>-189035</v>
      </c>
      <c r="AB27" s="19">
        <v>-6874</v>
      </c>
      <c r="AC27" s="19">
        <v>-24059</v>
      </c>
      <c r="AD27" s="19">
        <v>0</v>
      </c>
      <c r="AE27" s="19">
        <v>0</v>
      </c>
      <c r="AF27" s="19">
        <v>0</v>
      </c>
      <c r="AG27" s="19">
        <v>0</v>
      </c>
      <c r="AH27" s="19">
        <v>0</v>
      </c>
      <c r="AI27" s="19">
        <v>0</v>
      </c>
      <c r="AJ27" s="19">
        <v>0</v>
      </c>
      <c r="AK27" s="19">
        <v>-54132.55</v>
      </c>
      <c r="AL27" s="19">
        <v>-106718.45</v>
      </c>
      <c r="AM27" s="755">
        <v>-391904</v>
      </c>
      <c r="AN27" s="21">
        <v>73769451</v>
      </c>
    </row>
    <row r="28" spans="1:40" ht="15.6" customHeight="1">
      <c r="A28" s="17">
        <v>24</v>
      </c>
      <c r="B28" s="18" t="s">
        <v>86</v>
      </c>
      <c r="C28" s="19">
        <v>14372346</v>
      </c>
      <c r="D28" s="19">
        <v>-12406</v>
      </c>
      <c r="E28" s="19"/>
      <c r="F28" s="19"/>
      <c r="G28" s="19">
        <v>-12268</v>
      </c>
      <c r="H28" s="19">
        <v>0</v>
      </c>
      <c r="I28" s="19">
        <v>0</v>
      </c>
      <c r="J28" s="19">
        <v>0</v>
      </c>
      <c r="K28" s="19">
        <v>0</v>
      </c>
      <c r="L28" s="19">
        <v>0</v>
      </c>
      <c r="M28" s="19">
        <v>0</v>
      </c>
      <c r="N28" s="19">
        <v>0</v>
      </c>
      <c r="O28" s="19">
        <v>-116546</v>
      </c>
      <c r="P28" s="19">
        <v>0</v>
      </c>
      <c r="Q28" s="19">
        <v>0</v>
      </c>
      <c r="R28" s="19">
        <v>0</v>
      </c>
      <c r="S28" s="19">
        <v>-36804</v>
      </c>
      <c r="T28" s="19">
        <v>0</v>
      </c>
      <c r="U28" s="19">
        <v>0</v>
      </c>
      <c r="V28" s="19">
        <v>0</v>
      </c>
      <c r="W28" s="19">
        <v>0</v>
      </c>
      <c r="X28" s="19">
        <v>-2719187</v>
      </c>
      <c r="Y28" s="19">
        <v>0</v>
      </c>
      <c r="Z28" s="19">
        <v>0</v>
      </c>
      <c r="AA28" s="19">
        <v>0</v>
      </c>
      <c r="AB28" s="19">
        <v>0</v>
      </c>
      <c r="AC28" s="19">
        <v>0</v>
      </c>
      <c r="AD28" s="19">
        <v>0</v>
      </c>
      <c r="AE28" s="19">
        <v>0</v>
      </c>
      <c r="AF28" s="19">
        <v>0</v>
      </c>
      <c r="AG28" s="19">
        <v>0</v>
      </c>
      <c r="AH28" s="19">
        <v>0</v>
      </c>
      <c r="AI28" s="19">
        <v>0</v>
      </c>
      <c r="AJ28" s="19">
        <v>0</v>
      </c>
      <c r="AK28" s="19">
        <v>-88329.4</v>
      </c>
      <c r="AL28" s="19">
        <v>-171138.40000000002</v>
      </c>
      <c r="AM28" s="755">
        <v>-3156678.8</v>
      </c>
      <c r="AN28" s="21">
        <v>11215667.199999999</v>
      </c>
    </row>
    <row r="29" spans="1:40" ht="15.6" customHeight="1">
      <c r="A29" s="22">
        <v>25</v>
      </c>
      <c r="B29" s="23" t="s">
        <v>87</v>
      </c>
      <c r="C29" s="24">
        <v>10472419</v>
      </c>
      <c r="D29" s="24">
        <v>0</v>
      </c>
      <c r="E29" s="24"/>
      <c r="F29" s="24"/>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-60881</v>
      </c>
      <c r="AG29" s="24">
        <v>0</v>
      </c>
      <c r="AH29" s="24">
        <v>0</v>
      </c>
      <c r="AI29" s="24">
        <v>0</v>
      </c>
      <c r="AJ29" s="24">
        <v>0</v>
      </c>
      <c r="AK29" s="24">
        <v>-50028.3</v>
      </c>
      <c r="AL29" s="24">
        <v>-16676.3</v>
      </c>
      <c r="AM29" s="55">
        <v>-127585.60000000001</v>
      </c>
      <c r="AN29" s="26">
        <v>10344833.399999999</v>
      </c>
    </row>
    <row r="30" spans="1:40" ht="15.6" customHeight="1">
      <c r="A30" s="750">
        <v>26</v>
      </c>
      <c r="B30" s="751" t="s">
        <v>88</v>
      </c>
      <c r="C30" s="752">
        <v>214078376</v>
      </c>
      <c r="D30" s="752">
        <v>-104273</v>
      </c>
      <c r="E30" s="752"/>
      <c r="F30" s="752"/>
      <c r="G30" s="752">
        <v>0</v>
      </c>
      <c r="H30" s="752">
        <v>0</v>
      </c>
      <c r="I30" s="752">
        <v>-357627</v>
      </c>
      <c r="J30" s="752">
        <v>-2252013.5</v>
      </c>
      <c r="K30" s="752">
        <v>-875927</v>
      </c>
      <c r="L30" s="752">
        <v>0</v>
      </c>
      <c r="M30" s="752">
        <v>0</v>
      </c>
      <c r="N30" s="752">
        <v>0</v>
      </c>
      <c r="O30" s="752">
        <v>0</v>
      </c>
      <c r="P30" s="752">
        <v>-1116804</v>
      </c>
      <c r="Q30" s="752">
        <v>0</v>
      </c>
      <c r="R30" s="752">
        <v>-20732</v>
      </c>
      <c r="S30" s="752">
        <v>0</v>
      </c>
      <c r="T30" s="752">
        <v>0</v>
      </c>
      <c r="U30" s="752">
        <v>0</v>
      </c>
      <c r="V30" s="752">
        <v>0</v>
      </c>
      <c r="W30" s="752">
        <v>0</v>
      </c>
      <c r="X30" s="752">
        <v>0</v>
      </c>
      <c r="Y30" s="752">
        <v>0</v>
      </c>
      <c r="Z30" s="752">
        <v>0</v>
      </c>
      <c r="AA30" s="752">
        <v>0</v>
      </c>
      <c r="AB30" s="752">
        <v>0</v>
      </c>
      <c r="AC30" s="752">
        <v>0</v>
      </c>
      <c r="AD30" s="752">
        <v>0</v>
      </c>
      <c r="AE30" s="752">
        <v>0</v>
      </c>
      <c r="AF30" s="752">
        <v>0</v>
      </c>
      <c r="AG30" s="752">
        <v>0</v>
      </c>
      <c r="AH30" s="752">
        <v>0</v>
      </c>
      <c r="AI30" s="752">
        <v>-1402001.5</v>
      </c>
      <c r="AJ30" s="752">
        <v>0</v>
      </c>
      <c r="AK30" s="752">
        <v>-732311.85</v>
      </c>
      <c r="AL30" s="752">
        <v>-872299.3</v>
      </c>
      <c r="AM30" s="753">
        <v>-7733989.1499999994</v>
      </c>
      <c r="AN30" s="754">
        <v>206344386.84999999</v>
      </c>
    </row>
    <row r="31" spans="1:40" ht="15.6" customHeight="1">
      <c r="A31" s="17">
        <v>27</v>
      </c>
      <c r="B31" s="18" t="s">
        <v>89</v>
      </c>
      <c r="C31" s="19">
        <v>36642212</v>
      </c>
      <c r="D31" s="19">
        <v>0</v>
      </c>
      <c r="E31" s="19"/>
      <c r="F31" s="19"/>
      <c r="G31" s="19">
        <v>0</v>
      </c>
      <c r="H31" s="19">
        <v>0</v>
      </c>
      <c r="I31" s="19">
        <v>0</v>
      </c>
      <c r="J31" s="19">
        <v>0</v>
      </c>
      <c r="K31" s="19">
        <v>0</v>
      </c>
      <c r="L31" s="19">
        <v>-8145</v>
      </c>
      <c r="M31" s="19">
        <v>0</v>
      </c>
      <c r="N31" s="19">
        <v>0</v>
      </c>
      <c r="O31" s="19">
        <v>0</v>
      </c>
      <c r="P31" s="19">
        <v>0</v>
      </c>
      <c r="Q31" s="19">
        <v>0</v>
      </c>
      <c r="R31" s="19">
        <v>0</v>
      </c>
      <c r="S31" s="19">
        <v>0</v>
      </c>
      <c r="T31" s="19">
        <v>0</v>
      </c>
      <c r="U31" s="19">
        <v>0</v>
      </c>
      <c r="V31" s="19">
        <v>0</v>
      </c>
      <c r="W31" s="19">
        <v>0</v>
      </c>
      <c r="X31" s="19">
        <v>0</v>
      </c>
      <c r="Y31" s="19">
        <v>-3258</v>
      </c>
      <c r="Z31" s="19">
        <v>0</v>
      </c>
      <c r="AA31" s="19">
        <v>0</v>
      </c>
      <c r="AB31" s="19">
        <v>0</v>
      </c>
      <c r="AC31" s="19">
        <v>0</v>
      </c>
      <c r="AD31" s="19">
        <v>0</v>
      </c>
      <c r="AE31" s="19">
        <v>0</v>
      </c>
      <c r="AF31" s="19">
        <v>0</v>
      </c>
      <c r="AG31" s="19">
        <v>0</v>
      </c>
      <c r="AH31" s="19">
        <v>0</v>
      </c>
      <c r="AI31" s="19">
        <v>0</v>
      </c>
      <c r="AJ31" s="19">
        <v>0</v>
      </c>
      <c r="AK31" s="19">
        <v>-52779.8</v>
      </c>
      <c r="AL31" s="19">
        <v>-27856.3</v>
      </c>
      <c r="AM31" s="755">
        <v>-92039.1</v>
      </c>
      <c r="AN31" s="21">
        <v>36550172.900000006</v>
      </c>
    </row>
    <row r="32" spans="1:40" ht="15.6" customHeight="1">
      <c r="A32" s="17">
        <v>28</v>
      </c>
      <c r="B32" s="18" t="s">
        <v>90</v>
      </c>
      <c r="C32" s="19">
        <v>118417398</v>
      </c>
      <c r="D32" s="19">
        <v>-41288</v>
      </c>
      <c r="E32" s="19"/>
      <c r="F32" s="19"/>
      <c r="G32" s="19">
        <v>0</v>
      </c>
      <c r="H32" s="19">
        <v>0</v>
      </c>
      <c r="I32" s="19">
        <v>-5683</v>
      </c>
      <c r="J32" s="19">
        <v>0</v>
      </c>
      <c r="K32" s="19">
        <v>0</v>
      </c>
      <c r="L32" s="19">
        <v>0</v>
      </c>
      <c r="M32" s="19">
        <v>0</v>
      </c>
      <c r="N32" s="19">
        <v>0</v>
      </c>
      <c r="O32" s="19">
        <v>0</v>
      </c>
      <c r="P32" s="19">
        <v>0</v>
      </c>
      <c r="Q32" s="19">
        <v>0</v>
      </c>
      <c r="R32" s="19">
        <v>0</v>
      </c>
      <c r="S32" s="19">
        <v>-5683</v>
      </c>
      <c r="T32" s="19">
        <v>0</v>
      </c>
      <c r="U32" s="19">
        <v>0</v>
      </c>
      <c r="V32" s="19">
        <v>0</v>
      </c>
      <c r="W32" s="19">
        <v>0</v>
      </c>
      <c r="X32" s="19">
        <v>0</v>
      </c>
      <c r="Y32" s="19">
        <v>0</v>
      </c>
      <c r="Z32" s="19">
        <v>0</v>
      </c>
      <c r="AA32" s="19">
        <v>-4199737</v>
      </c>
      <c r="AB32" s="19">
        <v>-3259200.5</v>
      </c>
      <c r="AC32" s="19">
        <v>-2264542.5</v>
      </c>
      <c r="AD32" s="19">
        <v>0</v>
      </c>
      <c r="AE32" s="19">
        <v>0</v>
      </c>
      <c r="AF32" s="19">
        <v>0</v>
      </c>
      <c r="AG32" s="19">
        <v>0</v>
      </c>
      <c r="AH32" s="19">
        <v>0</v>
      </c>
      <c r="AI32" s="19">
        <v>0</v>
      </c>
      <c r="AJ32" s="19">
        <v>0</v>
      </c>
      <c r="AK32" s="19">
        <v>-388717.5</v>
      </c>
      <c r="AL32" s="19">
        <v>-608590.15</v>
      </c>
      <c r="AM32" s="755">
        <v>-10773441.65</v>
      </c>
      <c r="AN32" s="21">
        <v>107643956.34999999</v>
      </c>
    </row>
    <row r="33" spans="1:40" ht="15.6" customHeight="1">
      <c r="A33" s="17">
        <v>29</v>
      </c>
      <c r="B33" s="18" t="s">
        <v>91</v>
      </c>
      <c r="C33" s="19">
        <v>65234599</v>
      </c>
      <c r="D33" s="19">
        <v>-28555</v>
      </c>
      <c r="E33" s="19"/>
      <c r="F33" s="19"/>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-5277</v>
      </c>
      <c r="AJ33" s="19">
        <v>-7915.5</v>
      </c>
      <c r="AK33" s="19">
        <v>-149706.9</v>
      </c>
      <c r="AL33" s="19">
        <v>-132980.4</v>
      </c>
      <c r="AM33" s="755">
        <v>-324434.8</v>
      </c>
      <c r="AN33" s="21">
        <v>64910164.200000003</v>
      </c>
    </row>
    <row r="34" spans="1:40" ht="15.6" customHeight="1">
      <c r="A34" s="22">
        <v>30</v>
      </c>
      <c r="B34" s="23" t="s">
        <v>92</v>
      </c>
      <c r="C34" s="24">
        <v>16410271</v>
      </c>
      <c r="D34" s="24">
        <v>0</v>
      </c>
      <c r="E34" s="24"/>
      <c r="F34" s="24"/>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-10331.049999999999</v>
      </c>
      <c r="AL34" s="24">
        <v>-32926.050000000003</v>
      </c>
      <c r="AM34" s="55">
        <v>-43257.100000000006</v>
      </c>
      <c r="AN34" s="26">
        <v>16367013.899999999</v>
      </c>
    </row>
    <row r="35" spans="1:40" ht="15.6" customHeight="1">
      <c r="A35" s="750">
        <v>31</v>
      </c>
      <c r="B35" s="751" t="s">
        <v>93</v>
      </c>
      <c r="C35" s="752">
        <v>31125348</v>
      </c>
      <c r="D35" s="752">
        <v>-8718</v>
      </c>
      <c r="E35" s="752"/>
      <c r="F35" s="752"/>
      <c r="G35" s="752">
        <v>0</v>
      </c>
      <c r="H35" s="752">
        <v>-238754</v>
      </c>
      <c r="I35" s="752">
        <v>0</v>
      </c>
      <c r="J35" s="752">
        <v>0</v>
      </c>
      <c r="K35" s="752">
        <v>0</v>
      </c>
      <c r="L35" s="752">
        <v>0</v>
      </c>
      <c r="M35" s="752">
        <v>0</v>
      </c>
      <c r="N35" s="752">
        <v>0</v>
      </c>
      <c r="O35" s="752">
        <v>0</v>
      </c>
      <c r="P35" s="752">
        <v>0</v>
      </c>
      <c r="Q35" s="752">
        <v>0</v>
      </c>
      <c r="R35" s="752">
        <v>0</v>
      </c>
      <c r="S35" s="752">
        <v>0</v>
      </c>
      <c r="T35" s="752">
        <v>0</v>
      </c>
      <c r="U35" s="752">
        <v>0</v>
      </c>
      <c r="V35" s="752">
        <v>-3141.5</v>
      </c>
      <c r="W35" s="752">
        <v>0</v>
      </c>
      <c r="X35" s="752">
        <v>0</v>
      </c>
      <c r="Y35" s="752">
        <v>0</v>
      </c>
      <c r="Z35" s="752">
        <v>-18849</v>
      </c>
      <c r="AA35" s="752">
        <v>0</v>
      </c>
      <c r="AB35" s="752">
        <v>0</v>
      </c>
      <c r="AC35" s="752">
        <v>0</v>
      </c>
      <c r="AD35" s="752">
        <v>0</v>
      </c>
      <c r="AE35" s="752">
        <v>0</v>
      </c>
      <c r="AF35" s="752">
        <v>-1624155.5</v>
      </c>
      <c r="AG35" s="752">
        <v>0</v>
      </c>
      <c r="AH35" s="752">
        <v>0</v>
      </c>
      <c r="AI35" s="752">
        <v>0</v>
      </c>
      <c r="AJ35" s="752">
        <v>0</v>
      </c>
      <c r="AK35" s="752">
        <v>-56546.9</v>
      </c>
      <c r="AL35" s="752">
        <v>-42410.65</v>
      </c>
      <c r="AM35" s="753">
        <v>-1992575.5499999998</v>
      </c>
      <c r="AN35" s="754">
        <v>29132772.450000003</v>
      </c>
    </row>
    <row r="36" spans="1:40" ht="15.6" customHeight="1">
      <c r="A36" s="17">
        <v>32</v>
      </c>
      <c r="B36" s="18" t="s">
        <v>94</v>
      </c>
      <c r="C36" s="19">
        <v>158631609</v>
      </c>
      <c r="D36" s="19">
        <v>-7479</v>
      </c>
      <c r="E36" s="19"/>
      <c r="F36" s="19"/>
      <c r="G36" s="19">
        <v>-5082</v>
      </c>
      <c r="H36" s="19">
        <v>0</v>
      </c>
      <c r="I36" s="19">
        <v>0</v>
      </c>
      <c r="J36" s="19">
        <v>0</v>
      </c>
      <c r="K36" s="19">
        <v>0</v>
      </c>
      <c r="L36" s="19">
        <v>0</v>
      </c>
      <c r="M36" s="19">
        <v>0</v>
      </c>
      <c r="N36" s="19">
        <v>0</v>
      </c>
      <c r="O36" s="19">
        <v>-38582</v>
      </c>
      <c r="P36" s="19">
        <v>0</v>
      </c>
      <c r="Q36" s="19">
        <v>0</v>
      </c>
      <c r="R36" s="19">
        <v>0</v>
      </c>
      <c r="S36" s="19">
        <v>-2541</v>
      </c>
      <c r="T36" s="19">
        <v>0</v>
      </c>
      <c r="U36" s="19">
        <v>0</v>
      </c>
      <c r="V36" s="19">
        <v>0</v>
      </c>
      <c r="W36" s="19">
        <v>-7623</v>
      </c>
      <c r="X36" s="19">
        <v>0</v>
      </c>
      <c r="Y36" s="19">
        <v>0</v>
      </c>
      <c r="Z36" s="19">
        <v>0</v>
      </c>
      <c r="AA36" s="19">
        <v>0</v>
      </c>
      <c r="AB36" s="19">
        <v>0</v>
      </c>
      <c r="AC36" s="19">
        <v>0</v>
      </c>
      <c r="AD36" s="19">
        <v>-19057.5</v>
      </c>
      <c r="AE36" s="19">
        <v>-1270.5</v>
      </c>
      <c r="AF36" s="19">
        <v>0</v>
      </c>
      <c r="AG36" s="19">
        <v>-2541</v>
      </c>
      <c r="AH36" s="19">
        <v>-1270.5</v>
      </c>
      <c r="AI36" s="19">
        <v>0</v>
      </c>
      <c r="AJ36" s="19">
        <v>0</v>
      </c>
      <c r="AK36" s="19">
        <v>-185449.05</v>
      </c>
      <c r="AL36" s="19">
        <v>-337318.15</v>
      </c>
      <c r="AM36" s="755">
        <v>-608213.69999999995</v>
      </c>
      <c r="AN36" s="21">
        <v>158023395.29999998</v>
      </c>
    </row>
    <row r="37" spans="1:40" ht="15.6" customHeight="1">
      <c r="A37" s="17">
        <v>33</v>
      </c>
      <c r="B37" s="18" t="s">
        <v>95</v>
      </c>
      <c r="C37" s="19">
        <v>7749412</v>
      </c>
      <c r="D37" s="19">
        <v>-17800</v>
      </c>
      <c r="E37" s="19"/>
      <c r="F37" s="19"/>
      <c r="G37" s="19">
        <v>0</v>
      </c>
      <c r="H37" s="19">
        <v>0</v>
      </c>
      <c r="I37" s="19">
        <v>0</v>
      </c>
      <c r="J37" s="19">
        <v>0</v>
      </c>
      <c r="K37" s="19">
        <v>0</v>
      </c>
      <c r="L37" s="19">
        <v>0</v>
      </c>
      <c r="M37" s="19">
        <v>0</v>
      </c>
      <c r="N37" s="19">
        <v>0</v>
      </c>
      <c r="O37" s="19">
        <v>0</v>
      </c>
      <c r="P37" s="19">
        <v>0</v>
      </c>
      <c r="Q37" s="19">
        <v>-1405871</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-9588.1</v>
      </c>
      <c r="AL37" s="19">
        <v>-6391.8</v>
      </c>
      <c r="AM37" s="755">
        <v>-1439650.9000000001</v>
      </c>
      <c r="AN37" s="21">
        <v>6309761.1000000006</v>
      </c>
    </row>
    <row r="38" spans="1:40" ht="15.6" customHeight="1">
      <c r="A38" s="17">
        <v>34</v>
      </c>
      <c r="B38" s="18" t="s">
        <v>96</v>
      </c>
      <c r="C38" s="19">
        <v>27390294</v>
      </c>
      <c r="D38" s="19">
        <v>-13328</v>
      </c>
      <c r="E38" s="19"/>
      <c r="F38" s="19"/>
      <c r="G38" s="19">
        <v>0</v>
      </c>
      <c r="H38" s="19">
        <v>0</v>
      </c>
      <c r="I38" s="19">
        <v>0</v>
      </c>
      <c r="J38" s="19">
        <v>0</v>
      </c>
      <c r="K38" s="19">
        <v>0</v>
      </c>
      <c r="L38" s="19">
        <v>0</v>
      </c>
      <c r="M38" s="19">
        <v>0</v>
      </c>
      <c r="N38" s="19">
        <v>0</v>
      </c>
      <c r="O38" s="19">
        <v>0</v>
      </c>
      <c r="P38" s="19">
        <v>0</v>
      </c>
      <c r="Q38" s="19">
        <v>0</v>
      </c>
      <c r="R38" s="19">
        <v>0</v>
      </c>
      <c r="S38" s="19">
        <v>0</v>
      </c>
      <c r="T38" s="19">
        <v>0</v>
      </c>
      <c r="U38" s="19">
        <v>0</v>
      </c>
      <c r="V38" s="19">
        <v>-2844</v>
      </c>
      <c r="W38" s="19">
        <v>0</v>
      </c>
      <c r="X38" s="19">
        <v>0</v>
      </c>
      <c r="Y38" s="19">
        <v>0</v>
      </c>
      <c r="Z38" s="19">
        <v>0</v>
      </c>
      <c r="AA38" s="19">
        <v>0</v>
      </c>
      <c r="AB38" s="19">
        <v>0</v>
      </c>
      <c r="AC38" s="19">
        <v>0</v>
      </c>
      <c r="AD38" s="19">
        <v>0</v>
      </c>
      <c r="AE38" s="19">
        <v>0</v>
      </c>
      <c r="AF38" s="19">
        <v>0</v>
      </c>
      <c r="AG38" s="19">
        <v>0</v>
      </c>
      <c r="AH38" s="19">
        <v>0</v>
      </c>
      <c r="AI38" s="19">
        <v>0</v>
      </c>
      <c r="AJ38" s="19">
        <v>0</v>
      </c>
      <c r="AK38" s="19">
        <v>-121580.6</v>
      </c>
      <c r="AL38" s="19">
        <v>-74228.399999999994</v>
      </c>
      <c r="AM38" s="755">
        <v>-211981</v>
      </c>
      <c r="AN38" s="21">
        <v>27178313</v>
      </c>
    </row>
    <row r="39" spans="1:40" ht="15.6" customHeight="1">
      <c r="A39" s="22">
        <v>35</v>
      </c>
      <c r="B39" s="23" t="s">
        <v>97</v>
      </c>
      <c r="C39" s="24">
        <v>33611205</v>
      </c>
      <c r="D39" s="24">
        <v>0</v>
      </c>
      <c r="E39" s="24"/>
      <c r="F39" s="24"/>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-54330.400000000001</v>
      </c>
      <c r="AL39" s="24">
        <v>-57526.5</v>
      </c>
      <c r="AM39" s="55">
        <v>-111856.9</v>
      </c>
      <c r="AN39" s="26">
        <v>33499348.100000001</v>
      </c>
    </row>
    <row r="40" spans="1:40" ht="15.6" customHeight="1">
      <c r="A40" s="750">
        <v>36</v>
      </c>
      <c r="B40" s="751" t="s">
        <v>98</v>
      </c>
      <c r="C40" s="752">
        <v>66566362</v>
      </c>
      <c r="D40" s="752">
        <v>-86132</v>
      </c>
      <c r="E40" s="752">
        <v>-138074350.5</v>
      </c>
      <c r="F40" s="752">
        <v>-16756868</v>
      </c>
      <c r="G40" s="752">
        <v>0</v>
      </c>
      <c r="H40" s="752">
        <v>0</v>
      </c>
      <c r="I40" s="752">
        <v>-2578446</v>
      </c>
      <c r="J40" s="752">
        <v>-1732588</v>
      </c>
      <c r="K40" s="752">
        <v>-2956304</v>
      </c>
      <c r="L40" s="752">
        <v>0</v>
      </c>
      <c r="M40" s="752">
        <v>0</v>
      </c>
      <c r="N40" s="752">
        <v>0</v>
      </c>
      <c r="O40" s="752">
        <v>0</v>
      </c>
      <c r="P40" s="752">
        <v>-242320</v>
      </c>
      <c r="Q40" s="752">
        <v>0</v>
      </c>
      <c r="R40" s="752">
        <v>0</v>
      </c>
      <c r="S40" s="752">
        <v>0</v>
      </c>
      <c r="T40" s="752">
        <v>0</v>
      </c>
      <c r="U40" s="752">
        <v>0</v>
      </c>
      <c r="V40" s="752">
        <v>0</v>
      </c>
      <c r="W40" s="752">
        <v>0</v>
      </c>
      <c r="X40" s="752">
        <v>0</v>
      </c>
      <c r="Y40" s="752">
        <v>0</v>
      </c>
      <c r="Z40" s="752">
        <v>0</v>
      </c>
      <c r="AA40" s="752">
        <v>0</v>
      </c>
      <c r="AB40" s="752">
        <v>0</v>
      </c>
      <c r="AC40" s="752">
        <v>0</v>
      </c>
      <c r="AD40" s="752">
        <v>0</v>
      </c>
      <c r="AE40" s="752">
        <v>0</v>
      </c>
      <c r="AF40" s="752">
        <v>0</v>
      </c>
      <c r="AG40" s="752">
        <v>0</v>
      </c>
      <c r="AH40" s="752">
        <v>0</v>
      </c>
      <c r="AI40" s="752">
        <v>-339248</v>
      </c>
      <c r="AJ40" s="752">
        <v>0</v>
      </c>
      <c r="AK40" s="752">
        <v>-414897.8</v>
      </c>
      <c r="AL40" s="752">
        <v>-403463</v>
      </c>
      <c r="AM40" s="753">
        <v>-163584617.30000001</v>
      </c>
      <c r="AN40" s="754">
        <v>-97018255.299999997</v>
      </c>
    </row>
    <row r="41" spans="1:40" ht="15.6" customHeight="1">
      <c r="A41" s="17">
        <v>37</v>
      </c>
      <c r="B41" s="18" t="s">
        <v>99</v>
      </c>
      <c r="C41" s="19">
        <v>120074945</v>
      </c>
      <c r="D41" s="19">
        <v>-16429</v>
      </c>
      <c r="E41" s="19"/>
      <c r="F41" s="19"/>
      <c r="G41" s="19">
        <v>0</v>
      </c>
      <c r="H41" s="19">
        <v>-21092.5</v>
      </c>
      <c r="I41" s="19">
        <v>0</v>
      </c>
      <c r="J41" s="19">
        <v>0</v>
      </c>
      <c r="K41" s="19">
        <v>0</v>
      </c>
      <c r="L41" s="19">
        <v>0</v>
      </c>
      <c r="M41" s="19">
        <v>0</v>
      </c>
      <c r="N41" s="19">
        <v>0</v>
      </c>
      <c r="O41" s="19">
        <v>0</v>
      </c>
      <c r="P41" s="19">
        <v>0</v>
      </c>
      <c r="Q41" s="19">
        <v>0</v>
      </c>
      <c r="R41" s="19">
        <v>0</v>
      </c>
      <c r="S41" s="19">
        <v>0</v>
      </c>
      <c r="T41" s="19">
        <v>0</v>
      </c>
      <c r="U41" s="19">
        <v>0</v>
      </c>
      <c r="V41" s="19">
        <v>-165288.5</v>
      </c>
      <c r="W41" s="19">
        <v>0</v>
      </c>
      <c r="X41" s="19">
        <v>0</v>
      </c>
      <c r="Y41" s="19">
        <v>0</v>
      </c>
      <c r="Z41" s="19">
        <v>0</v>
      </c>
      <c r="AA41" s="19">
        <v>0</v>
      </c>
      <c r="AB41" s="19">
        <v>0</v>
      </c>
      <c r="AC41" s="19">
        <v>-1917.5</v>
      </c>
      <c r="AD41" s="19">
        <v>0</v>
      </c>
      <c r="AE41" s="19">
        <v>0</v>
      </c>
      <c r="AF41" s="19">
        <v>-26845</v>
      </c>
      <c r="AG41" s="19">
        <v>0</v>
      </c>
      <c r="AH41" s="19">
        <v>0</v>
      </c>
      <c r="AI41" s="19">
        <v>0</v>
      </c>
      <c r="AJ41" s="19">
        <v>0</v>
      </c>
      <c r="AK41" s="19">
        <v>-136570</v>
      </c>
      <c r="AL41" s="19">
        <v>-125980.25</v>
      </c>
      <c r="AM41" s="755">
        <v>-494122.75</v>
      </c>
      <c r="AN41" s="21">
        <v>119580822.25</v>
      </c>
    </row>
    <row r="42" spans="1:40" ht="15.6" customHeight="1">
      <c r="A42" s="17">
        <v>38</v>
      </c>
      <c r="B42" s="18" t="s">
        <v>100</v>
      </c>
      <c r="C42" s="19">
        <v>10583443</v>
      </c>
      <c r="D42" s="19">
        <v>-4007</v>
      </c>
      <c r="E42" s="19"/>
      <c r="F42" s="19"/>
      <c r="G42" s="19">
        <v>0</v>
      </c>
      <c r="H42" s="19">
        <v>0</v>
      </c>
      <c r="I42" s="19">
        <v>0</v>
      </c>
      <c r="J42" s="19">
        <v>-173992.5</v>
      </c>
      <c r="K42" s="19">
        <v>-63270</v>
      </c>
      <c r="L42" s="19">
        <v>0</v>
      </c>
      <c r="M42" s="19">
        <v>0</v>
      </c>
      <c r="N42" s="19">
        <v>0</v>
      </c>
      <c r="O42" s="19">
        <v>0</v>
      </c>
      <c r="P42" s="19">
        <v>-42180</v>
      </c>
      <c r="Q42" s="19">
        <v>0</v>
      </c>
      <c r="R42" s="19">
        <v>0</v>
      </c>
      <c r="S42" s="19">
        <v>0</v>
      </c>
      <c r="T42" s="19">
        <v>0</v>
      </c>
      <c r="U42" s="19">
        <v>0</v>
      </c>
      <c r="V42" s="19">
        <v>0</v>
      </c>
      <c r="W42" s="19">
        <v>0</v>
      </c>
      <c r="X42" s="19">
        <v>0</v>
      </c>
      <c r="Y42" s="19">
        <v>0</v>
      </c>
      <c r="Z42" s="19">
        <v>0</v>
      </c>
      <c r="AA42" s="19">
        <v>0</v>
      </c>
      <c r="AB42" s="19">
        <v>0</v>
      </c>
      <c r="AC42" s="19">
        <v>0</v>
      </c>
      <c r="AD42" s="19">
        <v>0</v>
      </c>
      <c r="AE42" s="19">
        <v>0</v>
      </c>
      <c r="AF42" s="19">
        <v>0</v>
      </c>
      <c r="AG42" s="19">
        <v>0</v>
      </c>
      <c r="AH42" s="19">
        <v>0</v>
      </c>
      <c r="AI42" s="19">
        <v>0</v>
      </c>
      <c r="AJ42" s="19">
        <v>0</v>
      </c>
      <c r="AK42" s="19">
        <v>-37962</v>
      </c>
      <c r="AL42" s="19">
        <v>-185065.25</v>
      </c>
      <c r="AM42" s="755">
        <v>-506476.75</v>
      </c>
      <c r="AN42" s="21">
        <v>10076966.25</v>
      </c>
    </row>
    <row r="43" spans="1:40" ht="15.6" customHeight="1">
      <c r="A43" s="17">
        <v>39</v>
      </c>
      <c r="B43" s="18" t="s">
        <v>101</v>
      </c>
      <c r="C43" s="19">
        <v>11464752</v>
      </c>
      <c r="D43" s="19">
        <v>-1783</v>
      </c>
      <c r="E43" s="19"/>
      <c r="F43" s="19"/>
      <c r="G43" s="19">
        <v>0</v>
      </c>
      <c r="H43" s="19">
        <v>0</v>
      </c>
      <c r="I43" s="19">
        <v>0</v>
      </c>
      <c r="J43" s="19">
        <v>0</v>
      </c>
      <c r="K43" s="19">
        <v>0</v>
      </c>
      <c r="L43" s="19">
        <v>0</v>
      </c>
      <c r="M43" s="19">
        <v>0</v>
      </c>
      <c r="N43" s="19">
        <v>0</v>
      </c>
      <c r="O43" s="19">
        <v>-30342</v>
      </c>
      <c r="P43" s="19">
        <v>0</v>
      </c>
      <c r="Q43" s="19">
        <v>0</v>
      </c>
      <c r="R43" s="19">
        <v>0</v>
      </c>
      <c r="S43" s="19">
        <v>0</v>
      </c>
      <c r="T43" s="19">
        <v>0</v>
      </c>
      <c r="U43" s="19">
        <v>0</v>
      </c>
      <c r="V43" s="19">
        <v>0</v>
      </c>
      <c r="W43" s="19">
        <v>-10114</v>
      </c>
      <c r="X43" s="19">
        <v>0</v>
      </c>
      <c r="Y43" s="19">
        <v>0</v>
      </c>
      <c r="Z43" s="19">
        <v>0</v>
      </c>
      <c r="AA43" s="19">
        <v>0</v>
      </c>
      <c r="AB43" s="19">
        <v>0</v>
      </c>
      <c r="AC43" s="19">
        <v>0</v>
      </c>
      <c r="AD43" s="19">
        <v>0</v>
      </c>
      <c r="AE43" s="19">
        <v>0</v>
      </c>
      <c r="AF43" s="19">
        <v>0</v>
      </c>
      <c r="AG43" s="19">
        <v>0</v>
      </c>
      <c r="AH43" s="19">
        <v>0</v>
      </c>
      <c r="AI43" s="19">
        <v>0</v>
      </c>
      <c r="AJ43" s="19">
        <v>0</v>
      </c>
      <c r="AK43" s="19">
        <v>-38685.85</v>
      </c>
      <c r="AL43" s="19">
        <v>-111506.85</v>
      </c>
      <c r="AM43" s="755">
        <v>-192431.7</v>
      </c>
      <c r="AN43" s="21">
        <v>11272320.300000001</v>
      </c>
    </row>
    <row r="44" spans="1:40" ht="15.6" customHeight="1">
      <c r="A44" s="22">
        <v>40</v>
      </c>
      <c r="B44" s="23" t="s">
        <v>102</v>
      </c>
      <c r="C44" s="24">
        <v>133230539</v>
      </c>
      <c r="D44" s="24">
        <v>-12960</v>
      </c>
      <c r="E44" s="24"/>
      <c r="F44" s="24"/>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-133204.79999999999</v>
      </c>
      <c r="AL44" s="24">
        <v>-148005</v>
      </c>
      <c r="AM44" s="55">
        <v>-294169.8</v>
      </c>
      <c r="AN44" s="26">
        <v>132936369.2</v>
      </c>
    </row>
    <row r="45" spans="1:40" ht="15.6" customHeight="1">
      <c r="A45" s="750">
        <v>41</v>
      </c>
      <c r="B45" s="751" t="s">
        <v>103</v>
      </c>
      <c r="C45" s="752">
        <v>5138520</v>
      </c>
      <c r="D45" s="752">
        <v>0</v>
      </c>
      <c r="E45" s="752"/>
      <c r="F45" s="752"/>
      <c r="G45" s="752">
        <v>0</v>
      </c>
      <c r="H45" s="752">
        <v>0</v>
      </c>
      <c r="I45" s="752">
        <v>0</v>
      </c>
      <c r="J45" s="752">
        <v>0</v>
      </c>
      <c r="K45" s="752">
        <v>0</v>
      </c>
      <c r="L45" s="752">
        <v>0</v>
      </c>
      <c r="M45" s="752">
        <v>0</v>
      </c>
      <c r="N45" s="752">
        <v>0</v>
      </c>
      <c r="O45" s="752">
        <v>0</v>
      </c>
      <c r="P45" s="752">
        <v>0</v>
      </c>
      <c r="Q45" s="752">
        <v>0</v>
      </c>
      <c r="R45" s="752">
        <v>0</v>
      </c>
      <c r="S45" s="752">
        <v>0</v>
      </c>
      <c r="T45" s="752">
        <v>0</v>
      </c>
      <c r="U45" s="752">
        <v>0</v>
      </c>
      <c r="V45" s="752">
        <v>0</v>
      </c>
      <c r="W45" s="752">
        <v>0</v>
      </c>
      <c r="X45" s="752">
        <v>0</v>
      </c>
      <c r="Y45" s="752">
        <v>0</v>
      </c>
      <c r="Z45" s="752">
        <v>0</v>
      </c>
      <c r="AA45" s="752">
        <v>0</v>
      </c>
      <c r="AB45" s="752">
        <v>0</v>
      </c>
      <c r="AC45" s="752">
        <v>0</v>
      </c>
      <c r="AD45" s="752">
        <v>0</v>
      </c>
      <c r="AE45" s="752">
        <v>0</v>
      </c>
      <c r="AF45" s="752">
        <v>0</v>
      </c>
      <c r="AG45" s="752">
        <v>0</v>
      </c>
      <c r="AH45" s="752">
        <v>0</v>
      </c>
      <c r="AI45" s="752">
        <v>0</v>
      </c>
      <c r="AJ45" s="752">
        <v>0</v>
      </c>
      <c r="AK45" s="752">
        <v>-64873.85</v>
      </c>
      <c r="AL45" s="752">
        <v>-25950.2</v>
      </c>
      <c r="AM45" s="753">
        <v>-90824.05</v>
      </c>
      <c r="AN45" s="754">
        <v>5047695.95</v>
      </c>
    </row>
    <row r="46" spans="1:40" ht="15.6" customHeight="1">
      <c r="A46" s="17">
        <v>42</v>
      </c>
      <c r="B46" s="18" t="s">
        <v>104</v>
      </c>
      <c r="C46" s="19">
        <v>17177148</v>
      </c>
      <c r="D46" s="19">
        <v>-28237</v>
      </c>
      <c r="E46" s="19"/>
      <c r="F46" s="19"/>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-34602.350000000006</v>
      </c>
      <c r="AL46" s="19">
        <v>-52813.55</v>
      </c>
      <c r="AM46" s="755">
        <v>-115652.90000000001</v>
      </c>
      <c r="AN46" s="21">
        <v>17061495.099999998</v>
      </c>
    </row>
    <row r="47" spans="1:40" ht="15.6" customHeight="1">
      <c r="A47" s="17">
        <v>43</v>
      </c>
      <c r="B47" s="18" t="s">
        <v>105</v>
      </c>
      <c r="C47" s="19">
        <v>26669601</v>
      </c>
      <c r="D47" s="19">
        <v>-3425</v>
      </c>
      <c r="E47" s="19"/>
      <c r="F47" s="19"/>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-19456.199999999997</v>
      </c>
      <c r="AL47" s="19">
        <v>-34048.050000000003</v>
      </c>
      <c r="AM47" s="755">
        <v>-56929.25</v>
      </c>
      <c r="AN47" s="21">
        <v>26612671.75</v>
      </c>
    </row>
    <row r="48" spans="1:40" ht="15.6" customHeight="1">
      <c r="A48" s="17">
        <v>44</v>
      </c>
      <c r="B48" s="18" t="s">
        <v>106</v>
      </c>
      <c r="C48" s="19">
        <v>40149545</v>
      </c>
      <c r="D48" s="19">
        <v>-5167</v>
      </c>
      <c r="E48" s="19"/>
      <c r="F48" s="19"/>
      <c r="G48" s="19">
        <v>0</v>
      </c>
      <c r="H48" s="19">
        <v>0</v>
      </c>
      <c r="I48" s="19">
        <v>-3605</v>
      </c>
      <c r="J48" s="19">
        <v>-10815</v>
      </c>
      <c r="K48" s="19">
        <v>-3605</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-64890</v>
      </c>
      <c r="AL48" s="19">
        <v>-35690</v>
      </c>
      <c r="AM48" s="755">
        <v>-123772</v>
      </c>
      <c r="AN48" s="21">
        <v>40025773</v>
      </c>
    </row>
    <row r="49" spans="1:40" ht="15.6" customHeight="1">
      <c r="A49" s="22">
        <v>45</v>
      </c>
      <c r="B49" s="23" t="s">
        <v>107</v>
      </c>
      <c r="C49" s="24">
        <v>29778707</v>
      </c>
      <c r="D49" s="24">
        <v>-8265</v>
      </c>
      <c r="E49" s="24"/>
      <c r="F49" s="24"/>
      <c r="G49" s="24">
        <v>0</v>
      </c>
      <c r="H49" s="24">
        <v>0</v>
      </c>
      <c r="I49" s="24">
        <v>0</v>
      </c>
      <c r="J49" s="24">
        <v>0</v>
      </c>
      <c r="K49" s="24">
        <v>-36942</v>
      </c>
      <c r="L49" s="24">
        <v>0</v>
      </c>
      <c r="M49" s="24">
        <v>0</v>
      </c>
      <c r="N49" s="24">
        <v>0</v>
      </c>
      <c r="O49" s="24">
        <v>0</v>
      </c>
      <c r="P49" s="24">
        <v>-18471</v>
      </c>
      <c r="Q49" s="24">
        <v>0</v>
      </c>
      <c r="R49" s="24">
        <v>0</v>
      </c>
      <c r="S49" s="24">
        <v>0</v>
      </c>
      <c r="T49" s="24">
        <v>0</v>
      </c>
      <c r="U49" s="24">
        <v>0</v>
      </c>
      <c r="V49" s="24">
        <v>0</v>
      </c>
      <c r="W49" s="24">
        <v>0</v>
      </c>
      <c r="X49" s="24">
        <v>0</v>
      </c>
      <c r="Y49" s="24">
        <v>0</v>
      </c>
      <c r="Z49" s="24">
        <v>0</v>
      </c>
      <c r="AA49" s="24">
        <v>0</v>
      </c>
      <c r="AB49" s="24">
        <v>0</v>
      </c>
      <c r="AC49" s="24">
        <v>0</v>
      </c>
      <c r="AD49" s="24">
        <v>0</v>
      </c>
      <c r="AE49" s="24">
        <v>0</v>
      </c>
      <c r="AF49" s="24">
        <v>0</v>
      </c>
      <c r="AG49" s="24">
        <v>0</v>
      </c>
      <c r="AH49" s="24">
        <v>0</v>
      </c>
      <c r="AI49" s="24">
        <v>-12314</v>
      </c>
      <c r="AJ49" s="24">
        <v>0</v>
      </c>
      <c r="AK49" s="24">
        <v>-182944.4</v>
      </c>
      <c r="AL49" s="24">
        <v>-249358.9</v>
      </c>
      <c r="AM49" s="55">
        <v>-508295.3</v>
      </c>
      <c r="AN49" s="26">
        <v>29270411.700000003</v>
      </c>
    </row>
    <row r="50" spans="1:40" ht="15.6" customHeight="1">
      <c r="A50" s="750">
        <v>46</v>
      </c>
      <c r="B50" s="751" t="s">
        <v>108</v>
      </c>
      <c r="C50" s="752">
        <v>8965593</v>
      </c>
      <c r="D50" s="752">
        <v>0</v>
      </c>
      <c r="E50" s="752"/>
      <c r="F50" s="752"/>
      <c r="G50" s="752">
        <v>0</v>
      </c>
      <c r="H50" s="752">
        <v>0</v>
      </c>
      <c r="I50" s="752">
        <v>0</v>
      </c>
      <c r="J50" s="752">
        <v>0</v>
      </c>
      <c r="K50" s="752">
        <v>0</v>
      </c>
      <c r="L50" s="752">
        <v>0</v>
      </c>
      <c r="M50" s="752">
        <v>0</v>
      </c>
      <c r="N50" s="752">
        <v>0</v>
      </c>
      <c r="O50" s="752">
        <v>0</v>
      </c>
      <c r="P50" s="752">
        <v>0</v>
      </c>
      <c r="Q50" s="752">
        <v>0</v>
      </c>
      <c r="R50" s="752">
        <v>0</v>
      </c>
      <c r="S50" s="752">
        <v>0</v>
      </c>
      <c r="T50" s="752">
        <v>0</v>
      </c>
      <c r="U50" s="752">
        <v>0</v>
      </c>
      <c r="V50" s="752">
        <v>0</v>
      </c>
      <c r="W50" s="752">
        <v>-6058</v>
      </c>
      <c r="X50" s="752">
        <v>0</v>
      </c>
      <c r="Y50" s="752">
        <v>0</v>
      </c>
      <c r="Z50" s="752">
        <v>0</v>
      </c>
      <c r="AA50" s="752">
        <v>0</v>
      </c>
      <c r="AB50" s="752">
        <v>0</v>
      </c>
      <c r="AC50" s="752">
        <v>0</v>
      </c>
      <c r="AD50" s="752">
        <v>-10601.5</v>
      </c>
      <c r="AE50" s="752">
        <v>0</v>
      </c>
      <c r="AF50" s="752">
        <v>0</v>
      </c>
      <c r="AG50" s="752">
        <v>0</v>
      </c>
      <c r="AH50" s="752">
        <v>0</v>
      </c>
      <c r="AI50" s="752">
        <v>0</v>
      </c>
      <c r="AJ50" s="752">
        <v>0</v>
      </c>
      <c r="AK50" s="752">
        <v>-40891.699999999997</v>
      </c>
      <c r="AL50" s="752">
        <v>-43617.599999999999</v>
      </c>
      <c r="AM50" s="753">
        <v>-101168.79999999999</v>
      </c>
      <c r="AN50" s="754">
        <v>8864424.2000000011</v>
      </c>
    </row>
    <row r="51" spans="1:40" ht="15.6" customHeight="1">
      <c r="A51" s="17">
        <v>47</v>
      </c>
      <c r="B51" s="18" t="s">
        <v>109</v>
      </c>
      <c r="C51" s="19">
        <v>13493950</v>
      </c>
      <c r="D51" s="19">
        <v>-1409</v>
      </c>
      <c r="E51" s="19"/>
      <c r="F51" s="19"/>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-5665.5</v>
      </c>
      <c r="AJ51" s="19">
        <v>-736515</v>
      </c>
      <c r="AK51" s="19">
        <v>-20396.2</v>
      </c>
      <c r="AL51" s="19">
        <v>-10197.9</v>
      </c>
      <c r="AM51" s="755">
        <v>-774183.6</v>
      </c>
      <c r="AN51" s="21">
        <v>12719766.4</v>
      </c>
    </row>
    <row r="52" spans="1:40" ht="15.6" customHeight="1">
      <c r="A52" s="17">
        <v>48</v>
      </c>
      <c r="B52" s="18" t="s">
        <v>110</v>
      </c>
      <c r="C52" s="19">
        <v>27094469</v>
      </c>
      <c r="D52" s="19">
        <v>-13878</v>
      </c>
      <c r="E52" s="19"/>
      <c r="F52" s="19"/>
      <c r="G52" s="19">
        <v>0</v>
      </c>
      <c r="H52" s="19">
        <v>0</v>
      </c>
      <c r="I52" s="19">
        <v>0</v>
      </c>
      <c r="J52" s="19">
        <v>0</v>
      </c>
      <c r="K52" s="19">
        <v>-13906</v>
      </c>
      <c r="L52" s="19">
        <v>0</v>
      </c>
      <c r="M52" s="19">
        <v>0</v>
      </c>
      <c r="N52" s="19">
        <v>0</v>
      </c>
      <c r="O52" s="19">
        <v>0</v>
      </c>
      <c r="P52" s="19">
        <v>-10429.5</v>
      </c>
      <c r="Q52" s="19">
        <v>0</v>
      </c>
      <c r="R52" s="19">
        <v>0</v>
      </c>
      <c r="S52" s="19">
        <v>0</v>
      </c>
      <c r="T52" s="19">
        <v>0</v>
      </c>
      <c r="U52" s="19">
        <v>0</v>
      </c>
      <c r="V52" s="19">
        <v>0</v>
      </c>
      <c r="W52" s="19">
        <v>0</v>
      </c>
      <c r="X52" s="19">
        <v>0</v>
      </c>
      <c r="Y52" s="19">
        <v>0</v>
      </c>
      <c r="Z52" s="19">
        <v>0</v>
      </c>
      <c r="AA52" s="19">
        <v>0</v>
      </c>
      <c r="AB52" s="19">
        <v>0</v>
      </c>
      <c r="AC52" s="19">
        <v>0</v>
      </c>
      <c r="AD52" s="19">
        <v>0</v>
      </c>
      <c r="AE52" s="19">
        <v>0</v>
      </c>
      <c r="AF52" s="19">
        <v>0</v>
      </c>
      <c r="AG52" s="19">
        <v>0</v>
      </c>
      <c r="AH52" s="19">
        <v>-3476.5</v>
      </c>
      <c r="AI52" s="19">
        <v>-6953</v>
      </c>
      <c r="AJ52" s="19">
        <v>-93865.5</v>
      </c>
      <c r="AK52" s="19">
        <v>-203375.35</v>
      </c>
      <c r="AL52" s="19">
        <v>-184601.75</v>
      </c>
      <c r="AM52" s="755">
        <v>-530485.6</v>
      </c>
      <c r="AN52" s="21">
        <v>26563983.399999999</v>
      </c>
    </row>
    <row r="53" spans="1:40" ht="15.6" customHeight="1">
      <c r="A53" s="17">
        <v>49</v>
      </c>
      <c r="B53" s="18" t="s">
        <v>111</v>
      </c>
      <c r="C53" s="19">
        <v>77974976</v>
      </c>
      <c r="D53" s="19">
        <v>-4961</v>
      </c>
      <c r="E53" s="19"/>
      <c r="F53" s="19"/>
      <c r="G53" s="19">
        <v>0</v>
      </c>
      <c r="H53" s="19">
        <v>0</v>
      </c>
      <c r="I53" s="19">
        <v>0</v>
      </c>
      <c r="J53" s="19">
        <v>0</v>
      </c>
      <c r="K53" s="19">
        <v>0</v>
      </c>
      <c r="L53" s="19">
        <v>0</v>
      </c>
      <c r="M53" s="19">
        <v>-744944</v>
      </c>
      <c r="N53" s="19">
        <v>0</v>
      </c>
      <c r="O53" s="19">
        <v>0</v>
      </c>
      <c r="P53" s="19">
        <v>0</v>
      </c>
      <c r="Q53" s="19">
        <v>0</v>
      </c>
      <c r="R53" s="19">
        <v>0</v>
      </c>
      <c r="S53" s="19">
        <v>0</v>
      </c>
      <c r="T53" s="19">
        <v>0</v>
      </c>
      <c r="U53" s="19">
        <v>0</v>
      </c>
      <c r="V53" s="19">
        <v>0</v>
      </c>
      <c r="W53" s="19">
        <v>0</v>
      </c>
      <c r="X53" s="19">
        <v>0</v>
      </c>
      <c r="Y53" s="19">
        <v>0</v>
      </c>
      <c r="Z53" s="19">
        <v>0</v>
      </c>
      <c r="AA53" s="19">
        <v>-4948</v>
      </c>
      <c r="AB53" s="19">
        <v>-296880</v>
      </c>
      <c r="AC53" s="19">
        <v>-74220</v>
      </c>
      <c r="AD53" s="19">
        <v>0</v>
      </c>
      <c r="AE53" s="19">
        <v>0</v>
      </c>
      <c r="AF53" s="19">
        <v>0</v>
      </c>
      <c r="AG53" s="19">
        <v>0</v>
      </c>
      <c r="AH53" s="19">
        <v>0</v>
      </c>
      <c r="AI53" s="19">
        <v>0</v>
      </c>
      <c r="AJ53" s="19">
        <v>0</v>
      </c>
      <c r="AK53" s="19">
        <v>-154951.9</v>
      </c>
      <c r="AL53" s="19">
        <v>-95743.4</v>
      </c>
      <c r="AM53" s="755">
        <v>-1376648.2999999998</v>
      </c>
      <c r="AN53" s="21">
        <v>76598327.699999988</v>
      </c>
    </row>
    <row r="54" spans="1:40" ht="15.6" customHeight="1">
      <c r="A54" s="22">
        <v>50</v>
      </c>
      <c r="B54" s="23" t="s">
        <v>112</v>
      </c>
      <c r="C54" s="24">
        <v>45025080</v>
      </c>
      <c r="D54" s="24">
        <v>-18891</v>
      </c>
      <c r="E54" s="24"/>
      <c r="F54" s="24"/>
      <c r="G54" s="24">
        <v>0</v>
      </c>
      <c r="H54" s="24">
        <v>0</v>
      </c>
      <c r="I54" s="24">
        <v>0</v>
      </c>
      <c r="J54" s="24">
        <v>0</v>
      </c>
      <c r="K54" s="24">
        <v>0</v>
      </c>
      <c r="L54" s="24">
        <v>0</v>
      </c>
      <c r="M54" s="24">
        <v>0</v>
      </c>
      <c r="N54" s="24">
        <v>0</v>
      </c>
      <c r="O54" s="24">
        <v>-3385</v>
      </c>
      <c r="P54" s="24">
        <v>0</v>
      </c>
      <c r="Q54" s="24">
        <v>0</v>
      </c>
      <c r="R54" s="24">
        <v>0</v>
      </c>
      <c r="S54" s="24">
        <v>0</v>
      </c>
      <c r="T54" s="24">
        <v>0</v>
      </c>
      <c r="U54" s="24">
        <v>0</v>
      </c>
      <c r="V54" s="24">
        <v>0</v>
      </c>
      <c r="W54" s="24">
        <v>0</v>
      </c>
      <c r="X54" s="24">
        <v>0</v>
      </c>
      <c r="Y54" s="24">
        <v>0</v>
      </c>
      <c r="Z54" s="24">
        <v>0</v>
      </c>
      <c r="AA54" s="24">
        <v>-143862.5</v>
      </c>
      <c r="AB54" s="24">
        <v>-179405</v>
      </c>
      <c r="AC54" s="24">
        <v>-81240</v>
      </c>
      <c r="AD54" s="24">
        <v>0</v>
      </c>
      <c r="AE54" s="24">
        <v>0</v>
      </c>
      <c r="AF54" s="24">
        <v>0</v>
      </c>
      <c r="AG54" s="24">
        <v>0</v>
      </c>
      <c r="AH54" s="24">
        <v>0</v>
      </c>
      <c r="AI54" s="24">
        <v>0</v>
      </c>
      <c r="AJ54" s="24">
        <v>0</v>
      </c>
      <c r="AK54" s="24">
        <v>-76163</v>
      </c>
      <c r="AL54" s="24">
        <v>-47221.25</v>
      </c>
      <c r="AM54" s="55">
        <v>-550167.75</v>
      </c>
      <c r="AN54" s="26">
        <v>44474912.25</v>
      </c>
    </row>
    <row r="55" spans="1:40" ht="15.6" customHeight="1">
      <c r="A55" s="750">
        <v>51</v>
      </c>
      <c r="B55" s="751" t="s">
        <v>113</v>
      </c>
      <c r="C55" s="752">
        <v>45544728</v>
      </c>
      <c r="D55" s="752">
        <v>-4874</v>
      </c>
      <c r="E55" s="752"/>
      <c r="F55" s="752"/>
      <c r="G55" s="752">
        <v>0</v>
      </c>
      <c r="H55" s="752">
        <v>0</v>
      </c>
      <c r="I55" s="752">
        <v>0</v>
      </c>
      <c r="J55" s="752">
        <v>0</v>
      </c>
      <c r="K55" s="752">
        <v>0</v>
      </c>
      <c r="L55" s="752">
        <v>0</v>
      </c>
      <c r="M55" s="752">
        <v>0</v>
      </c>
      <c r="N55" s="752">
        <v>0</v>
      </c>
      <c r="O55" s="752">
        <v>0</v>
      </c>
      <c r="P55" s="752">
        <v>0</v>
      </c>
      <c r="Q55" s="752">
        <v>0</v>
      </c>
      <c r="R55" s="752">
        <v>0</v>
      </c>
      <c r="S55" s="752">
        <v>0</v>
      </c>
      <c r="T55" s="752">
        <v>0</v>
      </c>
      <c r="U55" s="752">
        <v>0</v>
      </c>
      <c r="V55" s="752">
        <v>0</v>
      </c>
      <c r="W55" s="752">
        <v>0</v>
      </c>
      <c r="X55" s="752">
        <v>0</v>
      </c>
      <c r="Y55" s="752">
        <v>0</v>
      </c>
      <c r="Z55" s="752">
        <v>0</v>
      </c>
      <c r="AA55" s="752">
        <v>-4415</v>
      </c>
      <c r="AB55" s="752">
        <v>0</v>
      </c>
      <c r="AC55" s="752">
        <v>0</v>
      </c>
      <c r="AD55" s="752">
        <v>0</v>
      </c>
      <c r="AE55" s="752">
        <v>0</v>
      </c>
      <c r="AF55" s="752">
        <v>0</v>
      </c>
      <c r="AG55" s="752">
        <v>0</v>
      </c>
      <c r="AH55" s="752">
        <v>0</v>
      </c>
      <c r="AI55" s="752">
        <v>0</v>
      </c>
      <c r="AJ55" s="752">
        <v>0</v>
      </c>
      <c r="AK55" s="752">
        <v>-51655.5</v>
      </c>
      <c r="AL55" s="752">
        <v>-95364.5</v>
      </c>
      <c r="AM55" s="753">
        <v>-156309</v>
      </c>
      <c r="AN55" s="754">
        <v>45388419</v>
      </c>
    </row>
    <row r="56" spans="1:40" ht="15.6" customHeight="1">
      <c r="A56" s="17">
        <v>52</v>
      </c>
      <c r="B56" s="18" t="s">
        <v>114</v>
      </c>
      <c r="C56" s="19">
        <v>219115562</v>
      </c>
      <c r="D56" s="19">
        <v>-22319</v>
      </c>
      <c r="E56" s="19"/>
      <c r="F56" s="19"/>
      <c r="G56" s="19">
        <v>0</v>
      </c>
      <c r="H56" s="19">
        <v>0</v>
      </c>
      <c r="I56" s="19">
        <v>-8478</v>
      </c>
      <c r="J56" s="19">
        <v>-5652</v>
      </c>
      <c r="K56" s="19">
        <v>-14130</v>
      </c>
      <c r="L56" s="19">
        <v>0</v>
      </c>
      <c r="M56" s="19">
        <v>0</v>
      </c>
      <c r="N56" s="19">
        <v>0</v>
      </c>
      <c r="O56" s="19">
        <v>0</v>
      </c>
      <c r="P56" s="19">
        <v>-8478</v>
      </c>
      <c r="Q56" s="19">
        <v>0</v>
      </c>
      <c r="R56" s="19">
        <v>-11304</v>
      </c>
      <c r="S56" s="19">
        <v>-22608</v>
      </c>
      <c r="T56" s="19">
        <v>0</v>
      </c>
      <c r="U56" s="19">
        <v>0</v>
      </c>
      <c r="V56" s="19">
        <v>0</v>
      </c>
      <c r="W56" s="19">
        <v>0</v>
      </c>
      <c r="X56" s="19">
        <v>0</v>
      </c>
      <c r="Y56" s="19">
        <v>0</v>
      </c>
      <c r="Z56" s="19">
        <v>0</v>
      </c>
      <c r="AA56" s="19">
        <v>0</v>
      </c>
      <c r="AB56" s="19">
        <v>0</v>
      </c>
      <c r="AC56" s="19">
        <v>0</v>
      </c>
      <c r="AD56" s="19">
        <v>-11304</v>
      </c>
      <c r="AE56" s="19">
        <v>0</v>
      </c>
      <c r="AF56" s="19">
        <v>0</v>
      </c>
      <c r="AG56" s="19">
        <v>0</v>
      </c>
      <c r="AH56" s="19">
        <v>0</v>
      </c>
      <c r="AI56" s="19">
        <v>-2826</v>
      </c>
      <c r="AJ56" s="19">
        <v>0</v>
      </c>
      <c r="AK56" s="19">
        <v>-501050</v>
      </c>
      <c r="AL56" s="19">
        <v>-892896.8</v>
      </c>
      <c r="AM56" s="755">
        <v>-1501045.8</v>
      </c>
      <c r="AN56" s="21">
        <v>217614516.19999999</v>
      </c>
    </row>
    <row r="57" spans="1:40" ht="15.6" customHeight="1">
      <c r="A57" s="17">
        <v>53</v>
      </c>
      <c r="B57" s="18" t="s">
        <v>115</v>
      </c>
      <c r="C57" s="19">
        <v>110187709</v>
      </c>
      <c r="D57" s="19">
        <v>-24794</v>
      </c>
      <c r="E57" s="19"/>
      <c r="F57" s="19"/>
      <c r="G57" s="19">
        <v>0</v>
      </c>
      <c r="H57" s="19">
        <v>0</v>
      </c>
      <c r="I57" s="19">
        <v>0</v>
      </c>
      <c r="J57" s="19">
        <v>0</v>
      </c>
      <c r="K57" s="19">
        <v>0</v>
      </c>
      <c r="L57" s="19">
        <v>0</v>
      </c>
      <c r="M57" s="19">
        <v>0</v>
      </c>
      <c r="N57" s="19">
        <v>0</v>
      </c>
      <c r="O57" s="19">
        <v>-2528</v>
      </c>
      <c r="P57" s="19">
        <v>-2528</v>
      </c>
      <c r="Q57" s="19">
        <v>0</v>
      </c>
      <c r="R57" s="19">
        <v>0</v>
      </c>
      <c r="S57" s="19">
        <v>0</v>
      </c>
      <c r="T57" s="19">
        <v>0</v>
      </c>
      <c r="U57" s="19">
        <v>0</v>
      </c>
      <c r="V57" s="19">
        <v>0</v>
      </c>
      <c r="W57" s="19">
        <v>0</v>
      </c>
      <c r="X57" s="19">
        <v>0</v>
      </c>
      <c r="Y57" s="19">
        <v>0</v>
      </c>
      <c r="Z57" s="19">
        <v>0</v>
      </c>
      <c r="AA57" s="19">
        <v>0</v>
      </c>
      <c r="AB57" s="19">
        <v>0</v>
      </c>
      <c r="AC57" s="19">
        <v>0</v>
      </c>
      <c r="AD57" s="19">
        <v>-599136</v>
      </c>
      <c r="AE57" s="19">
        <v>0</v>
      </c>
      <c r="AF57" s="19">
        <v>0</v>
      </c>
      <c r="AG57" s="19">
        <v>0</v>
      </c>
      <c r="AH57" s="19">
        <v>0</v>
      </c>
      <c r="AI57" s="19">
        <v>0</v>
      </c>
      <c r="AJ57" s="19">
        <v>0</v>
      </c>
      <c r="AK57" s="19">
        <v>-191116.6</v>
      </c>
      <c r="AL57" s="19">
        <v>-381096.2</v>
      </c>
      <c r="AM57" s="755">
        <v>-1201198.8</v>
      </c>
      <c r="AN57" s="21">
        <v>108986510.2</v>
      </c>
    </row>
    <row r="58" spans="1:40" ht="15.6" customHeight="1">
      <c r="A58" s="17">
        <v>54</v>
      </c>
      <c r="B58" s="18" t="s">
        <v>116</v>
      </c>
      <c r="C58" s="19">
        <v>4213918</v>
      </c>
      <c r="D58" s="19">
        <v>-4338</v>
      </c>
      <c r="E58" s="19"/>
      <c r="F58" s="19"/>
      <c r="G58" s="19">
        <v>0</v>
      </c>
      <c r="H58" s="19">
        <v>0</v>
      </c>
      <c r="I58" s="19">
        <v>0</v>
      </c>
      <c r="J58" s="19">
        <v>0</v>
      </c>
      <c r="K58" s="19">
        <v>0</v>
      </c>
      <c r="L58" s="19">
        <v>0</v>
      </c>
      <c r="M58" s="19">
        <v>0</v>
      </c>
      <c r="N58" s="19">
        <v>0</v>
      </c>
      <c r="O58" s="19">
        <v>0</v>
      </c>
      <c r="P58" s="19">
        <v>0</v>
      </c>
      <c r="Q58" s="19">
        <v>-8478</v>
      </c>
      <c r="R58" s="19">
        <v>0</v>
      </c>
      <c r="S58" s="19">
        <v>0</v>
      </c>
      <c r="T58" s="19">
        <v>-50868</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9.9999999999909051E-2</v>
      </c>
      <c r="AL58" s="19">
        <v>-17168.05</v>
      </c>
      <c r="AM58" s="755">
        <v>-80851.95</v>
      </c>
      <c r="AN58" s="21">
        <v>4133066.0500000003</v>
      </c>
    </row>
    <row r="59" spans="1:40" ht="15.6" customHeight="1">
      <c r="A59" s="22">
        <v>55</v>
      </c>
      <c r="B59" s="23" t="s">
        <v>117</v>
      </c>
      <c r="C59" s="24">
        <v>89821100</v>
      </c>
      <c r="D59" s="24">
        <v>-24579</v>
      </c>
      <c r="E59" s="24"/>
      <c r="F59" s="24"/>
      <c r="G59" s="24">
        <v>0</v>
      </c>
      <c r="H59" s="24">
        <v>0</v>
      </c>
      <c r="I59" s="24">
        <v>0</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-11343</v>
      </c>
      <c r="AC59" s="24">
        <v>0</v>
      </c>
      <c r="AD59" s="24">
        <v>0</v>
      </c>
      <c r="AE59" s="24">
        <v>0</v>
      </c>
      <c r="AF59" s="24">
        <v>0</v>
      </c>
      <c r="AG59" s="24">
        <v>0</v>
      </c>
      <c r="AH59" s="24">
        <v>0</v>
      </c>
      <c r="AI59" s="24">
        <v>0</v>
      </c>
      <c r="AJ59" s="24">
        <v>0</v>
      </c>
      <c r="AK59" s="24">
        <v>-170145.3</v>
      </c>
      <c r="AL59" s="24">
        <v>-178652.65</v>
      </c>
      <c r="AM59" s="55">
        <v>-384719.94999999995</v>
      </c>
      <c r="AN59" s="26">
        <v>89436380.049999997</v>
      </c>
    </row>
    <row r="60" spans="1:40" ht="15.6" customHeight="1">
      <c r="A60" s="750">
        <v>56</v>
      </c>
      <c r="B60" s="751" t="s">
        <v>118</v>
      </c>
      <c r="C60" s="752">
        <v>13676235</v>
      </c>
      <c r="D60" s="752">
        <v>-5225</v>
      </c>
      <c r="E60" s="752"/>
      <c r="F60" s="752"/>
      <c r="G60" s="752">
        <v>0</v>
      </c>
      <c r="H60" s="752">
        <v>-3622554</v>
      </c>
      <c r="I60" s="752">
        <v>0</v>
      </c>
      <c r="J60" s="752">
        <v>0</v>
      </c>
      <c r="K60" s="752">
        <v>0</v>
      </c>
      <c r="L60" s="752">
        <v>0</v>
      </c>
      <c r="M60" s="752">
        <v>0</v>
      </c>
      <c r="N60" s="752">
        <v>0</v>
      </c>
      <c r="O60" s="752">
        <v>0</v>
      </c>
      <c r="P60" s="752">
        <v>0</v>
      </c>
      <c r="Q60" s="752">
        <v>0</v>
      </c>
      <c r="R60" s="752">
        <v>0</v>
      </c>
      <c r="S60" s="752">
        <v>0</v>
      </c>
      <c r="T60" s="752">
        <v>0</v>
      </c>
      <c r="U60" s="752">
        <v>0</v>
      </c>
      <c r="V60" s="752">
        <v>-2034</v>
      </c>
      <c r="W60" s="752">
        <v>0</v>
      </c>
      <c r="X60" s="752">
        <v>0</v>
      </c>
      <c r="Y60" s="752">
        <v>0</v>
      </c>
      <c r="Z60" s="752">
        <v>-502398</v>
      </c>
      <c r="AA60" s="752">
        <v>0</v>
      </c>
      <c r="AB60" s="752">
        <v>0</v>
      </c>
      <c r="AC60" s="752">
        <v>0</v>
      </c>
      <c r="AD60" s="752">
        <v>0</v>
      </c>
      <c r="AE60" s="752">
        <v>0</v>
      </c>
      <c r="AF60" s="752">
        <v>-166788</v>
      </c>
      <c r="AG60" s="752">
        <v>0</v>
      </c>
      <c r="AH60" s="752">
        <v>0</v>
      </c>
      <c r="AI60" s="752">
        <v>0</v>
      </c>
      <c r="AJ60" s="752">
        <v>-4068</v>
      </c>
      <c r="AK60" s="752">
        <v>-23798.2</v>
      </c>
      <c r="AL60" s="752">
        <v>-40273</v>
      </c>
      <c r="AM60" s="753">
        <v>-4367138.2</v>
      </c>
      <c r="AN60" s="754">
        <v>9309096.8000000007</v>
      </c>
    </row>
    <row r="61" spans="1:40" ht="15.6" customHeight="1">
      <c r="A61" s="17">
        <v>57</v>
      </c>
      <c r="B61" s="18" t="s">
        <v>119</v>
      </c>
      <c r="C61" s="19">
        <v>50595055</v>
      </c>
      <c r="D61" s="19">
        <v>-17958</v>
      </c>
      <c r="E61" s="19"/>
      <c r="F61" s="19"/>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0</v>
      </c>
      <c r="AA61" s="19">
        <v>-128613</v>
      </c>
      <c r="AB61" s="19">
        <v>-23928</v>
      </c>
      <c r="AC61" s="19">
        <v>-13459.5</v>
      </c>
      <c r="AD61" s="19">
        <v>0</v>
      </c>
      <c r="AE61" s="19">
        <v>0</v>
      </c>
      <c r="AF61" s="19">
        <v>0</v>
      </c>
      <c r="AG61" s="19">
        <v>0</v>
      </c>
      <c r="AH61" s="19">
        <v>0</v>
      </c>
      <c r="AI61" s="19">
        <v>0</v>
      </c>
      <c r="AJ61" s="19">
        <v>0</v>
      </c>
      <c r="AK61" s="19">
        <v>-67045.05</v>
      </c>
      <c r="AL61" s="19">
        <v>-47107.85</v>
      </c>
      <c r="AM61" s="755">
        <v>-298111.39999999997</v>
      </c>
      <c r="AN61" s="21">
        <v>50296943.600000001</v>
      </c>
    </row>
    <row r="62" spans="1:40" ht="15.6" customHeight="1">
      <c r="A62" s="17">
        <v>58</v>
      </c>
      <c r="B62" s="18" t="s">
        <v>120</v>
      </c>
      <c r="C62" s="19">
        <v>53833632</v>
      </c>
      <c r="D62" s="19">
        <v>-2363</v>
      </c>
      <c r="E62" s="19"/>
      <c r="F62" s="19"/>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-85790.9</v>
      </c>
      <c r="AL62" s="19">
        <v>-48454.25</v>
      </c>
      <c r="AM62" s="755">
        <v>-136608.15</v>
      </c>
      <c r="AN62" s="21">
        <v>53697023.850000001</v>
      </c>
    </row>
    <row r="63" spans="1:40" ht="15.6" customHeight="1">
      <c r="A63" s="17">
        <v>59</v>
      </c>
      <c r="B63" s="18" t="s">
        <v>121</v>
      </c>
      <c r="C63" s="19">
        <v>36394795</v>
      </c>
      <c r="D63" s="19">
        <v>-4251</v>
      </c>
      <c r="E63" s="19"/>
      <c r="F63" s="19"/>
      <c r="G63" s="19">
        <v>0</v>
      </c>
      <c r="H63" s="19">
        <v>0</v>
      </c>
      <c r="I63" s="19">
        <v>0</v>
      </c>
      <c r="J63" s="19">
        <v>0</v>
      </c>
      <c r="K63" s="19">
        <v>0</v>
      </c>
      <c r="L63" s="19">
        <v>0</v>
      </c>
      <c r="M63" s="19">
        <v>0</v>
      </c>
      <c r="N63" s="19">
        <v>0</v>
      </c>
      <c r="O63" s="19">
        <v>0</v>
      </c>
      <c r="P63" s="19">
        <v>-1485</v>
      </c>
      <c r="Q63" s="19">
        <v>0</v>
      </c>
      <c r="R63" s="19">
        <v>-212355</v>
      </c>
      <c r="S63" s="19">
        <v>0</v>
      </c>
      <c r="T63" s="19">
        <v>0</v>
      </c>
      <c r="U63" s="19">
        <v>0</v>
      </c>
      <c r="V63" s="19">
        <v>0</v>
      </c>
      <c r="W63" s="19">
        <v>0</v>
      </c>
      <c r="X63" s="19">
        <v>0</v>
      </c>
      <c r="Y63" s="19">
        <v>0</v>
      </c>
      <c r="Z63" s="19">
        <v>0</v>
      </c>
      <c r="AA63" s="19">
        <v>0</v>
      </c>
      <c r="AB63" s="19">
        <v>0</v>
      </c>
      <c r="AC63" s="19">
        <v>0</v>
      </c>
      <c r="AD63" s="19">
        <v>0</v>
      </c>
      <c r="AE63" s="19">
        <v>0</v>
      </c>
      <c r="AF63" s="19">
        <v>0</v>
      </c>
      <c r="AG63" s="19">
        <v>0</v>
      </c>
      <c r="AH63" s="19">
        <v>0</v>
      </c>
      <c r="AI63" s="19">
        <v>0</v>
      </c>
      <c r="AJ63" s="19">
        <v>0</v>
      </c>
      <c r="AK63" s="19">
        <v>-20716.25</v>
      </c>
      <c r="AL63" s="19">
        <v>-16706.75</v>
      </c>
      <c r="AM63" s="755">
        <v>-255514</v>
      </c>
      <c r="AN63" s="21">
        <v>36139281</v>
      </c>
    </row>
    <row r="64" spans="1:40" ht="15.6" customHeight="1">
      <c r="A64" s="22">
        <v>60</v>
      </c>
      <c r="B64" s="23" t="s">
        <v>122</v>
      </c>
      <c r="C64" s="24">
        <v>36567053</v>
      </c>
      <c r="D64" s="24">
        <v>-28926</v>
      </c>
      <c r="E64" s="24"/>
      <c r="F64" s="24"/>
      <c r="G64" s="24">
        <v>0</v>
      </c>
      <c r="H64" s="24">
        <v>0</v>
      </c>
      <c r="I64" s="24">
        <v>0</v>
      </c>
      <c r="J64" s="24">
        <v>0</v>
      </c>
      <c r="K64" s="24">
        <v>0</v>
      </c>
      <c r="L64" s="24">
        <v>0</v>
      </c>
      <c r="M64" s="24">
        <v>0</v>
      </c>
      <c r="N64" s="24">
        <v>0</v>
      </c>
      <c r="O64" s="24">
        <v>0</v>
      </c>
      <c r="P64" s="24">
        <v>0</v>
      </c>
      <c r="Q64" s="24">
        <v>0</v>
      </c>
      <c r="R64" s="24">
        <v>0</v>
      </c>
      <c r="S64" s="24">
        <v>0</v>
      </c>
      <c r="T64" s="24">
        <v>0</v>
      </c>
      <c r="U64" s="24">
        <v>0</v>
      </c>
      <c r="V64" s="24">
        <v>-3850</v>
      </c>
      <c r="W64" s="24">
        <v>0</v>
      </c>
      <c r="X64" s="24">
        <v>0</v>
      </c>
      <c r="Y64" s="24">
        <v>0</v>
      </c>
      <c r="Z64" s="24">
        <v>0</v>
      </c>
      <c r="AA64" s="24">
        <v>0</v>
      </c>
      <c r="AB64" s="24">
        <v>0</v>
      </c>
      <c r="AC64" s="24">
        <v>0</v>
      </c>
      <c r="AD64" s="24">
        <v>0</v>
      </c>
      <c r="AE64" s="24">
        <v>0</v>
      </c>
      <c r="AF64" s="24">
        <v>-7700</v>
      </c>
      <c r="AG64" s="24">
        <v>0</v>
      </c>
      <c r="AH64" s="24">
        <v>0</v>
      </c>
      <c r="AI64" s="24">
        <v>0</v>
      </c>
      <c r="AJ64" s="24">
        <v>0</v>
      </c>
      <c r="AK64" s="24">
        <v>-38115</v>
      </c>
      <c r="AL64" s="24">
        <v>-112612.5</v>
      </c>
      <c r="AM64" s="55">
        <v>-191203.5</v>
      </c>
      <c r="AN64" s="26">
        <v>36375849.5</v>
      </c>
    </row>
    <row r="65" spans="1:40" ht="15.6" customHeight="1">
      <c r="A65" s="750">
        <v>61</v>
      </c>
      <c r="B65" s="751" t="s">
        <v>123</v>
      </c>
      <c r="C65" s="752">
        <v>13116913</v>
      </c>
      <c r="D65" s="752">
        <v>-7056</v>
      </c>
      <c r="E65" s="752"/>
      <c r="F65" s="752"/>
      <c r="G65" s="752">
        <v>-19602.5</v>
      </c>
      <c r="H65" s="752">
        <v>0</v>
      </c>
      <c r="I65" s="752">
        <v>0</v>
      </c>
      <c r="J65" s="752">
        <v>0</v>
      </c>
      <c r="K65" s="752">
        <v>0</v>
      </c>
      <c r="L65" s="752">
        <v>0</v>
      </c>
      <c r="M65" s="752">
        <v>0</v>
      </c>
      <c r="N65" s="752">
        <v>0</v>
      </c>
      <c r="O65" s="752">
        <v>-94092</v>
      </c>
      <c r="P65" s="752">
        <v>0</v>
      </c>
      <c r="Q65" s="752">
        <v>0</v>
      </c>
      <c r="R65" s="752">
        <v>0</v>
      </c>
      <c r="S65" s="752">
        <v>-31364</v>
      </c>
      <c r="T65" s="752">
        <v>0</v>
      </c>
      <c r="U65" s="752">
        <v>0</v>
      </c>
      <c r="V65" s="752">
        <v>0</v>
      </c>
      <c r="W65" s="752">
        <v>-19602.5</v>
      </c>
      <c r="X65" s="752">
        <v>-297958</v>
      </c>
      <c r="Y65" s="752">
        <v>0</v>
      </c>
      <c r="Z65" s="752">
        <v>0</v>
      </c>
      <c r="AA65" s="752">
        <v>0</v>
      </c>
      <c r="AB65" s="752">
        <v>0</v>
      </c>
      <c r="AC65" s="752">
        <v>0</v>
      </c>
      <c r="AD65" s="752">
        <v>0</v>
      </c>
      <c r="AE65" s="752">
        <v>-7841</v>
      </c>
      <c r="AF65" s="752">
        <v>0</v>
      </c>
      <c r="AG65" s="752">
        <v>0</v>
      </c>
      <c r="AH65" s="752">
        <v>0</v>
      </c>
      <c r="AI65" s="752">
        <v>0</v>
      </c>
      <c r="AJ65" s="752">
        <v>0</v>
      </c>
      <c r="AK65" s="752">
        <v>-63512</v>
      </c>
      <c r="AL65" s="752">
        <v>-119966.9</v>
      </c>
      <c r="AM65" s="753">
        <v>-660994.9</v>
      </c>
      <c r="AN65" s="754">
        <v>12455918.1</v>
      </c>
    </row>
    <row r="66" spans="1:40" ht="15.6" customHeight="1">
      <c r="A66" s="17">
        <v>62</v>
      </c>
      <c r="B66" s="18" t="s">
        <v>124</v>
      </c>
      <c r="C66" s="19">
        <v>13731728</v>
      </c>
      <c r="D66" s="19">
        <v>-5052</v>
      </c>
      <c r="E66" s="19"/>
      <c r="F66" s="19"/>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-9549</v>
      </c>
      <c r="AL66" s="19">
        <v>-13368.4</v>
      </c>
      <c r="AM66" s="755">
        <v>-27969.4</v>
      </c>
      <c r="AN66" s="21">
        <v>13703758.6</v>
      </c>
    </row>
    <row r="67" spans="1:40" ht="15.6" customHeight="1">
      <c r="A67" s="17">
        <v>63</v>
      </c>
      <c r="B67" s="18" t="s">
        <v>125</v>
      </c>
      <c r="C67" s="19">
        <v>9493197</v>
      </c>
      <c r="D67" s="19">
        <v>-8739</v>
      </c>
      <c r="E67" s="19"/>
      <c r="F67" s="19"/>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-7812</v>
      </c>
      <c r="AI67" s="19">
        <v>0</v>
      </c>
      <c r="AJ67" s="19">
        <v>0</v>
      </c>
      <c r="AK67" s="19">
        <v>-21092.799999999999</v>
      </c>
      <c r="AL67" s="19">
        <v>-14061.8</v>
      </c>
      <c r="AM67" s="755">
        <v>-51705.600000000006</v>
      </c>
      <c r="AN67" s="21">
        <v>9441491.3999999985</v>
      </c>
    </row>
    <row r="68" spans="1:40" ht="15.6" customHeight="1">
      <c r="A68" s="17">
        <v>64</v>
      </c>
      <c r="B68" s="18" t="s">
        <v>126</v>
      </c>
      <c r="C68" s="19">
        <v>16211220</v>
      </c>
      <c r="D68" s="19">
        <v>0</v>
      </c>
      <c r="E68" s="19"/>
      <c r="F68" s="19"/>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-2867</v>
      </c>
      <c r="AG68" s="19">
        <v>0</v>
      </c>
      <c r="AH68" s="19">
        <v>0</v>
      </c>
      <c r="AI68" s="19">
        <v>0</v>
      </c>
      <c r="AJ68" s="19">
        <v>0</v>
      </c>
      <c r="AK68" s="19">
        <v>-16771.650000000001</v>
      </c>
      <c r="AL68" s="19">
        <v>-1290.25</v>
      </c>
      <c r="AM68" s="755">
        <v>-20928.900000000001</v>
      </c>
      <c r="AN68" s="21">
        <v>16190291.1</v>
      </c>
    </row>
    <row r="69" spans="1:40" ht="15.6" customHeight="1">
      <c r="A69" s="22">
        <v>65</v>
      </c>
      <c r="B69" s="23" t="s">
        <v>127</v>
      </c>
      <c r="C69" s="24">
        <v>46495774</v>
      </c>
      <c r="D69" s="24">
        <v>-16484</v>
      </c>
      <c r="E69" s="24"/>
      <c r="F69" s="24"/>
      <c r="G69" s="24">
        <v>0</v>
      </c>
      <c r="H69" s="24">
        <v>-16338</v>
      </c>
      <c r="I69" s="24">
        <v>0</v>
      </c>
      <c r="J69" s="24">
        <v>0</v>
      </c>
      <c r="K69" s="24">
        <v>0</v>
      </c>
      <c r="L69" s="24">
        <v>0</v>
      </c>
      <c r="M69" s="24">
        <v>0</v>
      </c>
      <c r="N69" s="24">
        <v>0</v>
      </c>
      <c r="O69" s="24">
        <v>0</v>
      </c>
      <c r="P69" s="24">
        <v>0</v>
      </c>
      <c r="Q69" s="24">
        <v>0</v>
      </c>
      <c r="R69" s="24">
        <v>0</v>
      </c>
      <c r="S69" s="24">
        <v>0</v>
      </c>
      <c r="T69" s="24">
        <v>0</v>
      </c>
      <c r="U69" s="24">
        <v>0</v>
      </c>
      <c r="V69" s="24">
        <v>-664581</v>
      </c>
      <c r="W69" s="24">
        <v>0</v>
      </c>
      <c r="X69" s="24">
        <v>0</v>
      </c>
      <c r="Y69" s="24">
        <v>0</v>
      </c>
      <c r="Z69" s="24">
        <v>0</v>
      </c>
      <c r="AA69" s="24">
        <v>0</v>
      </c>
      <c r="AB69" s="24">
        <v>0</v>
      </c>
      <c r="AC69" s="24">
        <v>0</v>
      </c>
      <c r="AD69" s="24">
        <v>0</v>
      </c>
      <c r="AE69" s="24">
        <v>0</v>
      </c>
      <c r="AF69" s="24">
        <v>0</v>
      </c>
      <c r="AG69" s="24">
        <v>0</v>
      </c>
      <c r="AH69" s="24">
        <v>0</v>
      </c>
      <c r="AI69" s="24">
        <v>0</v>
      </c>
      <c r="AJ69" s="24">
        <v>0</v>
      </c>
      <c r="AK69" s="24">
        <v>-31859.5</v>
      </c>
      <c r="AL69" s="24">
        <v>-51464.500000000007</v>
      </c>
      <c r="AM69" s="55">
        <v>-780727</v>
      </c>
      <c r="AN69" s="26">
        <v>45715047</v>
      </c>
    </row>
    <row r="70" spans="1:40" ht="15.6" customHeight="1">
      <c r="A70" s="750">
        <v>66</v>
      </c>
      <c r="B70" s="751" t="s">
        <v>128</v>
      </c>
      <c r="C70" s="752">
        <v>10619583</v>
      </c>
      <c r="D70" s="752">
        <v>0</v>
      </c>
      <c r="E70" s="752"/>
      <c r="F70" s="752"/>
      <c r="G70" s="752">
        <v>0</v>
      </c>
      <c r="H70" s="752">
        <v>0</v>
      </c>
      <c r="I70" s="752">
        <v>0</v>
      </c>
      <c r="J70" s="752">
        <v>0</v>
      </c>
      <c r="K70" s="752">
        <v>0</v>
      </c>
      <c r="L70" s="752">
        <v>0</v>
      </c>
      <c r="M70" s="752">
        <v>0</v>
      </c>
      <c r="N70" s="752">
        <v>0</v>
      </c>
      <c r="O70" s="752">
        <v>0</v>
      </c>
      <c r="P70" s="752">
        <v>0</v>
      </c>
      <c r="Q70" s="752">
        <v>0</v>
      </c>
      <c r="R70" s="752">
        <v>-1975506</v>
      </c>
      <c r="S70" s="752">
        <v>0</v>
      </c>
      <c r="T70" s="752">
        <v>0</v>
      </c>
      <c r="U70" s="752">
        <v>0</v>
      </c>
      <c r="V70" s="752">
        <v>0</v>
      </c>
      <c r="W70" s="752">
        <v>0</v>
      </c>
      <c r="X70" s="752">
        <v>0</v>
      </c>
      <c r="Y70" s="752">
        <v>0</v>
      </c>
      <c r="Z70" s="752">
        <v>0</v>
      </c>
      <c r="AA70" s="752">
        <v>0</v>
      </c>
      <c r="AB70" s="752">
        <v>0</v>
      </c>
      <c r="AC70" s="752">
        <v>0</v>
      </c>
      <c r="AD70" s="752">
        <v>0</v>
      </c>
      <c r="AE70" s="752">
        <v>0</v>
      </c>
      <c r="AF70" s="752">
        <v>0</v>
      </c>
      <c r="AG70" s="752">
        <v>0</v>
      </c>
      <c r="AH70" s="752">
        <v>0</v>
      </c>
      <c r="AI70" s="752">
        <v>0</v>
      </c>
      <c r="AJ70" s="752">
        <v>0</v>
      </c>
      <c r="AK70" s="752">
        <v>-7198</v>
      </c>
      <c r="AL70" s="752">
        <v>-12596.65</v>
      </c>
      <c r="AM70" s="753">
        <v>-1995300.65</v>
      </c>
      <c r="AN70" s="754">
        <v>8624282.3499999996</v>
      </c>
    </row>
    <row r="71" spans="1:40" ht="15.6" customHeight="1">
      <c r="A71" s="17">
        <v>67</v>
      </c>
      <c r="B71" s="18" t="s">
        <v>129</v>
      </c>
      <c r="C71" s="19">
        <v>31290774</v>
      </c>
      <c r="D71" s="19">
        <v>0</v>
      </c>
      <c r="E71" s="19"/>
      <c r="F71" s="19"/>
      <c r="G71" s="19">
        <v>-13400</v>
      </c>
      <c r="H71" s="19">
        <v>0</v>
      </c>
      <c r="I71" s="19">
        <v>0</v>
      </c>
      <c r="J71" s="19">
        <v>0</v>
      </c>
      <c r="K71" s="19">
        <v>0</v>
      </c>
      <c r="L71" s="19">
        <v>0</v>
      </c>
      <c r="M71" s="19">
        <v>0</v>
      </c>
      <c r="N71" s="19">
        <v>0</v>
      </c>
      <c r="O71" s="19">
        <v>-32160</v>
      </c>
      <c r="P71" s="19">
        <v>0</v>
      </c>
      <c r="Q71" s="19">
        <v>0</v>
      </c>
      <c r="R71" s="19">
        <v>0</v>
      </c>
      <c r="S71" s="19">
        <v>0</v>
      </c>
      <c r="T71" s="19">
        <v>0</v>
      </c>
      <c r="U71" s="19">
        <v>-32160</v>
      </c>
      <c r="V71" s="19">
        <v>0</v>
      </c>
      <c r="W71" s="19">
        <v>-85760</v>
      </c>
      <c r="X71" s="19">
        <v>0</v>
      </c>
      <c r="Y71" s="19">
        <v>0</v>
      </c>
      <c r="Z71" s="19">
        <v>0</v>
      </c>
      <c r="AA71" s="19">
        <v>0</v>
      </c>
      <c r="AB71" s="19">
        <v>0</v>
      </c>
      <c r="AC71" s="19">
        <v>0</v>
      </c>
      <c r="AD71" s="19">
        <v>0</v>
      </c>
      <c r="AE71" s="19">
        <v>0</v>
      </c>
      <c r="AF71" s="19">
        <v>0</v>
      </c>
      <c r="AG71" s="19">
        <v>-5360</v>
      </c>
      <c r="AH71" s="19">
        <v>-5360</v>
      </c>
      <c r="AI71" s="19">
        <v>0</v>
      </c>
      <c r="AJ71" s="19">
        <v>0</v>
      </c>
      <c r="AK71" s="19">
        <v>-41004</v>
      </c>
      <c r="AL71" s="19">
        <v>-118188</v>
      </c>
      <c r="AM71" s="755">
        <v>-333392</v>
      </c>
      <c r="AN71" s="21">
        <v>30957382</v>
      </c>
    </row>
    <row r="72" spans="1:40" ht="15.6" customHeight="1">
      <c r="A72" s="17">
        <v>68</v>
      </c>
      <c r="B72" s="18" t="s">
        <v>130</v>
      </c>
      <c r="C72" s="19">
        <v>10466813</v>
      </c>
      <c r="D72" s="19">
        <v>-2873</v>
      </c>
      <c r="E72" s="19"/>
      <c r="F72" s="19"/>
      <c r="G72" s="19">
        <v>-29232</v>
      </c>
      <c r="H72" s="19">
        <v>0</v>
      </c>
      <c r="I72" s="19">
        <v>0</v>
      </c>
      <c r="J72" s="19">
        <v>0</v>
      </c>
      <c r="K72" s="19">
        <v>0</v>
      </c>
      <c r="L72" s="19">
        <v>0</v>
      </c>
      <c r="M72" s="19">
        <v>0</v>
      </c>
      <c r="N72" s="19">
        <v>0</v>
      </c>
      <c r="O72" s="19">
        <v>-19488</v>
      </c>
      <c r="P72" s="19">
        <v>0</v>
      </c>
      <c r="Q72" s="19">
        <v>0</v>
      </c>
      <c r="R72" s="19">
        <v>0</v>
      </c>
      <c r="S72" s="19">
        <v>-23664</v>
      </c>
      <c r="T72" s="19">
        <v>0</v>
      </c>
      <c r="U72" s="19">
        <v>-412032</v>
      </c>
      <c r="V72" s="19">
        <v>0</v>
      </c>
      <c r="W72" s="19">
        <v>-800400</v>
      </c>
      <c r="X72" s="19">
        <v>0</v>
      </c>
      <c r="Y72" s="19">
        <v>0</v>
      </c>
      <c r="Z72" s="19">
        <v>0</v>
      </c>
      <c r="AA72" s="19">
        <v>0</v>
      </c>
      <c r="AB72" s="19">
        <v>0</v>
      </c>
      <c r="AC72" s="19">
        <v>0</v>
      </c>
      <c r="AD72" s="19">
        <v>0</v>
      </c>
      <c r="AE72" s="19">
        <v>-15312</v>
      </c>
      <c r="AF72" s="19">
        <v>0</v>
      </c>
      <c r="AG72" s="19">
        <v>0</v>
      </c>
      <c r="AH72" s="19">
        <v>-22272</v>
      </c>
      <c r="AI72" s="19">
        <v>0</v>
      </c>
      <c r="AJ72" s="19">
        <v>0</v>
      </c>
      <c r="AK72" s="19">
        <v>-25056.400000000001</v>
      </c>
      <c r="AL72" s="19">
        <v>-18791.599999999999</v>
      </c>
      <c r="AM72" s="755">
        <v>-1369121</v>
      </c>
      <c r="AN72" s="21">
        <v>9097692</v>
      </c>
    </row>
    <row r="73" spans="1:40" ht="15.6" customHeight="1">
      <c r="A73" s="30">
        <v>69</v>
      </c>
      <c r="B73" s="31" t="s">
        <v>131</v>
      </c>
      <c r="C73" s="32">
        <v>29883412</v>
      </c>
      <c r="D73" s="32">
        <v>0</v>
      </c>
      <c r="E73" s="32"/>
      <c r="F73" s="32"/>
      <c r="G73" s="32">
        <v>-12617.5</v>
      </c>
      <c r="H73" s="32">
        <v>0</v>
      </c>
      <c r="I73" s="32">
        <v>0</v>
      </c>
      <c r="J73" s="32">
        <v>0</v>
      </c>
      <c r="K73" s="32">
        <v>0</v>
      </c>
      <c r="L73" s="32">
        <v>0</v>
      </c>
      <c r="M73" s="32">
        <v>0</v>
      </c>
      <c r="N73" s="32">
        <v>0</v>
      </c>
      <c r="O73" s="32">
        <v>-36050</v>
      </c>
      <c r="P73" s="32">
        <v>0</v>
      </c>
      <c r="Q73" s="32">
        <v>0</v>
      </c>
      <c r="R73" s="32">
        <v>0</v>
      </c>
      <c r="S73" s="32">
        <v>-7210</v>
      </c>
      <c r="T73" s="32">
        <v>0</v>
      </c>
      <c r="U73" s="32">
        <v>0</v>
      </c>
      <c r="V73" s="32">
        <v>0</v>
      </c>
      <c r="W73" s="32">
        <v>-3605</v>
      </c>
      <c r="X73" s="32">
        <v>0</v>
      </c>
      <c r="Y73" s="32">
        <v>0</v>
      </c>
      <c r="Z73" s="32">
        <v>0</v>
      </c>
      <c r="AA73" s="32">
        <v>0</v>
      </c>
      <c r="AB73" s="32">
        <v>0</v>
      </c>
      <c r="AC73" s="32">
        <v>0</v>
      </c>
      <c r="AD73" s="32">
        <v>0</v>
      </c>
      <c r="AE73" s="32">
        <v>-9012.5</v>
      </c>
      <c r="AF73" s="32">
        <v>0</v>
      </c>
      <c r="AG73" s="32">
        <v>0</v>
      </c>
      <c r="AH73" s="32">
        <v>0</v>
      </c>
      <c r="AI73" s="32">
        <v>0</v>
      </c>
      <c r="AJ73" s="32">
        <v>0</v>
      </c>
      <c r="AK73" s="32">
        <v>-19467.5</v>
      </c>
      <c r="AL73" s="32">
        <v>-73001.75</v>
      </c>
      <c r="AM73" s="756">
        <v>-160964.25</v>
      </c>
      <c r="AN73" s="35">
        <v>29722447.75</v>
      </c>
    </row>
    <row r="74" spans="1:40" ht="15.6" customHeight="1">
      <c r="A74" s="37"/>
      <c r="B74" s="38" t="s">
        <v>132</v>
      </c>
      <c r="C74" s="59">
        <v>3368008895</v>
      </c>
      <c r="D74" s="59">
        <v>-1098809</v>
      </c>
      <c r="E74" s="59">
        <v>-158389938.5</v>
      </c>
      <c r="F74" s="59">
        <v>-16756868</v>
      </c>
      <c r="G74" s="59">
        <v>-3612991</v>
      </c>
      <c r="H74" s="59">
        <v>-3911482</v>
      </c>
      <c r="I74" s="59">
        <v>-2960713</v>
      </c>
      <c r="J74" s="59">
        <v>-4181227</v>
      </c>
      <c r="K74" s="59">
        <v>-3964084</v>
      </c>
      <c r="L74" s="59">
        <v>-5511042.5</v>
      </c>
      <c r="M74" s="59">
        <v>-748363.5</v>
      </c>
      <c r="N74" s="59">
        <v>-3984085</v>
      </c>
      <c r="O74" s="59">
        <v>-2022135</v>
      </c>
      <c r="P74" s="59">
        <v>-1442695.5</v>
      </c>
      <c r="Q74" s="59">
        <v>-1414349</v>
      </c>
      <c r="R74" s="59">
        <v>-2219897</v>
      </c>
      <c r="S74" s="59">
        <v>-4717266.5</v>
      </c>
      <c r="T74" s="59">
        <v>-1447229.5</v>
      </c>
      <c r="U74" s="59">
        <v>-1622160.5</v>
      </c>
      <c r="V74" s="59">
        <v>-841739</v>
      </c>
      <c r="W74" s="59">
        <v>-2501666.5</v>
      </c>
      <c r="X74" s="59">
        <v>-3118356.5</v>
      </c>
      <c r="Y74" s="59">
        <v>-2454033.5</v>
      </c>
      <c r="Z74" s="59">
        <v>-672348.5</v>
      </c>
      <c r="AA74" s="59">
        <v>-4679038.5</v>
      </c>
      <c r="AB74" s="59">
        <v>-3819770.5</v>
      </c>
      <c r="AC74" s="59">
        <v>-2469112</v>
      </c>
      <c r="AD74" s="59">
        <v>-640099</v>
      </c>
      <c r="AE74" s="59">
        <v>-1790769.5</v>
      </c>
      <c r="AF74" s="59">
        <v>-2229923.5</v>
      </c>
      <c r="AG74" s="59">
        <v>-311141.5</v>
      </c>
      <c r="AH74" s="59">
        <v>-697821</v>
      </c>
      <c r="AI74" s="59">
        <v>-1774285</v>
      </c>
      <c r="AJ74" s="59">
        <v>-894500</v>
      </c>
      <c r="AK74" s="59">
        <v>-7789152.3999999994</v>
      </c>
      <c r="AL74" s="59">
        <v>-9604619.3000000026</v>
      </c>
      <c r="AM74" s="60">
        <v>-266293712.70000008</v>
      </c>
      <c r="AN74" s="61">
        <v>3101715182.2999997</v>
      </c>
    </row>
    <row r="75" spans="1:40" ht="13.5" thickBot="1">
      <c r="E75" s="757"/>
      <c r="F75" s="757"/>
      <c r="G75" s="757"/>
    </row>
    <row r="76" spans="1:40" ht="70.5" customHeight="1" thickBot="1">
      <c r="C76" s="758" t="s">
        <v>553</v>
      </c>
      <c r="E76" s="759" t="s">
        <v>554</v>
      </c>
      <c r="F76" s="759"/>
      <c r="G76" s="759"/>
      <c r="H76" s="759"/>
      <c r="I76" s="759"/>
      <c r="J76" s="759"/>
    </row>
    <row r="77" spans="1:40" ht="13.15" customHeight="1">
      <c r="E77" s="760"/>
      <c r="F77" s="760"/>
      <c r="G77" s="760"/>
      <c r="H77" s="760"/>
      <c r="I77" s="760"/>
      <c r="J77" s="760"/>
    </row>
  </sheetData>
  <sheetProtection formatCells="0" formatColumns="0" formatRows="0" sort="0"/>
  <mergeCells count="10">
    <mergeCell ref="AH1:AM1"/>
    <mergeCell ref="AN1:AN2"/>
    <mergeCell ref="E75:G75"/>
    <mergeCell ref="E76:J76"/>
    <mergeCell ref="A1:B2"/>
    <mergeCell ref="C1:C2"/>
    <mergeCell ref="D1:J1"/>
    <mergeCell ref="K1:R1"/>
    <mergeCell ref="S1:Z1"/>
    <mergeCell ref="AA1:AG1"/>
  </mergeCells>
  <printOptions horizontalCentered="1"/>
  <pageMargins left="0.35" right="0.35" top="1.1499999999999999" bottom="0.5" header="0.5" footer="0.25"/>
  <pageSetup paperSize="5" scale="70" firstPageNumber="7" orientation="portrait" r:id="rId1"/>
  <headerFooter>
    <oddHeader>&amp;L&amp;"Arial,Bold"&amp;18&amp;K000000Table 2A-1: FY2016-17 Budget Letter 
MFP Transfer Amount (Annual) June 2017</oddHeader>
    <oddFooter>&amp;R&amp;P</oddFooter>
  </headerFooter>
  <colBreaks count="4" manualBreakCount="4">
    <brk id="10" max="73" man="1"/>
    <brk id="18" max="73" man="1"/>
    <brk id="26" max="73" man="1"/>
    <brk id="33"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4"/>
  <sheetViews>
    <sheetView zoomScaleNormal="100" zoomScaleSheetLayoutView="80" workbookViewId="0">
      <pane xSplit="2" ySplit="3" topLeftCell="C4" activePane="bottomRight" state="frozen"/>
      <selection activeCell="F54" sqref="F54"/>
      <selection pane="topRight" activeCell="F54" sqref="F54"/>
      <selection pane="bottomLeft" activeCell="F54" sqref="F54"/>
      <selection pane="bottomRight" sqref="A1:B2"/>
    </sheetView>
  </sheetViews>
  <sheetFormatPr defaultColWidth="8.85546875" defaultRowHeight="12.75"/>
  <cols>
    <col min="1" max="1" width="3.42578125" style="46" bestFit="1" customWidth="1"/>
    <col min="2" max="2" width="18.140625" style="46" customWidth="1"/>
    <col min="3" max="3" width="13.7109375" style="46" customWidth="1"/>
    <col min="4" max="4" width="12.7109375" style="46" customWidth="1"/>
    <col min="5" max="6" width="14" style="46" customWidth="1"/>
    <col min="7" max="38" width="12.7109375" style="46" customWidth="1"/>
    <col min="39" max="39" width="15.5703125" style="46" customWidth="1"/>
    <col min="40" max="40" width="16.5703125" style="46" customWidth="1"/>
    <col min="41" max="41" width="14.42578125" style="46" hidden="1" customWidth="1"/>
    <col min="42" max="43" width="15.140625" style="46" hidden="1" customWidth="1"/>
    <col min="44" max="44" width="17.28515625" style="46" hidden="1" customWidth="1"/>
    <col min="45" max="45" width="15" style="46" hidden="1" customWidth="1"/>
    <col min="46" max="46" width="0" style="46" hidden="1" customWidth="1"/>
    <col min="47" max="49" width="16.5703125" style="46" customWidth="1"/>
    <col min="50" max="16384" width="8.85546875" style="46"/>
  </cols>
  <sheetData>
    <row r="1" spans="1:49" ht="30" customHeight="1">
      <c r="A1" s="482" t="s">
        <v>0</v>
      </c>
      <c r="B1" s="482"/>
      <c r="C1" s="483" t="s">
        <v>133</v>
      </c>
      <c r="D1" s="484" t="s">
        <v>134</v>
      </c>
      <c r="E1" s="484"/>
      <c r="F1" s="484"/>
      <c r="G1" s="484"/>
      <c r="H1" s="484"/>
      <c r="I1" s="484"/>
      <c r="J1" s="484"/>
      <c r="K1" s="484" t="s">
        <v>134</v>
      </c>
      <c r="L1" s="484"/>
      <c r="M1" s="484"/>
      <c r="N1" s="484"/>
      <c r="O1" s="484"/>
      <c r="P1" s="484"/>
      <c r="Q1" s="484"/>
      <c r="R1" s="484"/>
      <c r="S1" s="484" t="s">
        <v>134</v>
      </c>
      <c r="T1" s="484"/>
      <c r="U1" s="484"/>
      <c r="V1" s="484"/>
      <c r="W1" s="484"/>
      <c r="X1" s="484"/>
      <c r="Y1" s="484"/>
      <c r="Z1" s="484"/>
      <c r="AA1" s="484" t="s">
        <v>134</v>
      </c>
      <c r="AB1" s="484"/>
      <c r="AC1" s="484"/>
      <c r="AD1" s="484"/>
      <c r="AE1" s="484"/>
      <c r="AF1" s="484"/>
      <c r="AG1" s="484"/>
      <c r="AH1" s="484"/>
      <c r="AI1" s="486" t="s">
        <v>135</v>
      </c>
      <c r="AJ1" s="486"/>
      <c r="AK1" s="486"/>
      <c r="AL1" s="486"/>
      <c r="AM1" s="486"/>
      <c r="AN1" s="487" t="s">
        <v>136</v>
      </c>
      <c r="AO1" s="488" t="s">
        <v>137</v>
      </c>
      <c r="AP1" s="490" t="s">
        <v>138</v>
      </c>
      <c r="AQ1" s="491"/>
      <c r="AR1" s="492"/>
      <c r="AS1" s="493" t="s">
        <v>139</v>
      </c>
      <c r="AT1" s="45"/>
      <c r="AU1" s="485" t="s">
        <v>393</v>
      </c>
      <c r="AV1" s="485" t="s">
        <v>394</v>
      </c>
      <c r="AW1" s="485" t="s">
        <v>395</v>
      </c>
    </row>
    <row r="2" spans="1:49" ht="101.45" customHeight="1">
      <c r="A2" s="482"/>
      <c r="B2" s="482"/>
      <c r="C2" s="483"/>
      <c r="D2" s="47" t="s">
        <v>140</v>
      </c>
      <c r="E2" s="48" t="s">
        <v>17</v>
      </c>
      <c r="F2" s="48" t="s">
        <v>18</v>
      </c>
      <c r="G2" s="48" t="s">
        <v>19</v>
      </c>
      <c r="H2" s="48" t="s">
        <v>20</v>
      </c>
      <c r="I2" s="48" t="s">
        <v>21</v>
      </c>
      <c r="J2" s="48" t="s">
        <v>22</v>
      </c>
      <c r="K2" s="48" t="s">
        <v>23</v>
      </c>
      <c r="L2" s="48" t="s">
        <v>24</v>
      </c>
      <c r="M2" s="48" t="s">
        <v>25</v>
      </c>
      <c r="N2" s="48" t="s">
        <v>26</v>
      </c>
      <c r="O2" s="48" t="s">
        <v>27</v>
      </c>
      <c r="P2" s="48" t="s">
        <v>28</v>
      </c>
      <c r="Q2" s="48" t="s">
        <v>29</v>
      </c>
      <c r="R2" s="48" t="s">
        <v>30</v>
      </c>
      <c r="S2" s="48" t="s">
        <v>31</v>
      </c>
      <c r="T2" s="48" t="s">
        <v>32</v>
      </c>
      <c r="U2" s="48" t="s">
        <v>33</v>
      </c>
      <c r="V2" s="48" t="s">
        <v>34</v>
      </c>
      <c r="W2" s="48" t="s">
        <v>35</v>
      </c>
      <c r="X2" s="48" t="s">
        <v>36</v>
      </c>
      <c r="Y2" s="48" t="s">
        <v>37</v>
      </c>
      <c r="Z2" s="48" t="s">
        <v>38</v>
      </c>
      <c r="AA2" s="48" t="s">
        <v>39</v>
      </c>
      <c r="AB2" s="48" t="s">
        <v>40</v>
      </c>
      <c r="AC2" s="48" t="s">
        <v>41</v>
      </c>
      <c r="AD2" s="47" t="s">
        <v>42</v>
      </c>
      <c r="AE2" s="47" t="s">
        <v>141</v>
      </c>
      <c r="AF2" s="47" t="s">
        <v>142</v>
      </c>
      <c r="AG2" s="47" t="s">
        <v>143</v>
      </c>
      <c r="AH2" s="47" t="s">
        <v>144</v>
      </c>
      <c r="AI2" s="47" t="s">
        <v>145</v>
      </c>
      <c r="AJ2" s="47" t="s">
        <v>146</v>
      </c>
      <c r="AK2" s="48" t="s">
        <v>44</v>
      </c>
      <c r="AL2" s="48" t="s">
        <v>45</v>
      </c>
      <c r="AM2" s="47" t="s">
        <v>147</v>
      </c>
      <c r="AN2" s="487"/>
      <c r="AO2" s="489"/>
      <c r="AP2" s="49" t="s">
        <v>17</v>
      </c>
      <c r="AQ2" s="48" t="s">
        <v>18</v>
      </c>
      <c r="AR2" s="50" t="s">
        <v>148</v>
      </c>
      <c r="AS2" s="494"/>
      <c r="AU2" s="485"/>
      <c r="AV2" s="485"/>
      <c r="AW2" s="485"/>
    </row>
    <row r="3" spans="1:49" s="9" customFormat="1">
      <c r="A3" s="6"/>
      <c r="B3" s="7"/>
      <c r="C3" s="8">
        <v>1</v>
      </c>
      <c r="D3" s="8">
        <v>2</v>
      </c>
      <c r="E3" s="8">
        <v>3</v>
      </c>
      <c r="F3" s="8">
        <v>4</v>
      </c>
      <c r="G3" s="8">
        <v>5</v>
      </c>
      <c r="H3" s="8">
        <v>6</v>
      </c>
      <c r="I3" s="8">
        <v>7</v>
      </c>
      <c r="J3" s="8">
        <v>8</v>
      </c>
      <c r="K3" s="8">
        <v>9</v>
      </c>
      <c r="L3" s="8">
        <v>10</v>
      </c>
      <c r="M3" s="8">
        <v>11</v>
      </c>
      <c r="N3" s="8">
        <v>12</v>
      </c>
      <c r="O3" s="8">
        <v>13</v>
      </c>
      <c r="P3" s="8">
        <v>14</v>
      </c>
      <c r="Q3" s="8">
        <v>15</v>
      </c>
      <c r="R3" s="8">
        <v>16</v>
      </c>
      <c r="S3" s="8">
        <v>17</v>
      </c>
      <c r="T3" s="8">
        <v>18</v>
      </c>
      <c r="U3" s="8">
        <v>19</v>
      </c>
      <c r="V3" s="8">
        <v>20</v>
      </c>
      <c r="W3" s="8">
        <v>21</v>
      </c>
      <c r="X3" s="8">
        <v>22</v>
      </c>
      <c r="Y3" s="8">
        <v>23</v>
      </c>
      <c r="Z3" s="8">
        <v>24</v>
      </c>
      <c r="AA3" s="8">
        <v>25</v>
      </c>
      <c r="AB3" s="8">
        <v>26</v>
      </c>
      <c r="AC3" s="8">
        <v>27</v>
      </c>
      <c r="AD3" s="8">
        <v>28</v>
      </c>
      <c r="AE3" s="8">
        <v>29</v>
      </c>
      <c r="AF3" s="8">
        <v>30</v>
      </c>
      <c r="AG3" s="8">
        <v>31</v>
      </c>
      <c r="AH3" s="8">
        <v>32</v>
      </c>
      <c r="AI3" s="8">
        <v>33</v>
      </c>
      <c r="AJ3" s="8">
        <v>34</v>
      </c>
      <c r="AK3" s="8">
        <v>35</v>
      </c>
      <c r="AL3" s="8">
        <v>36</v>
      </c>
      <c r="AM3" s="8">
        <v>37</v>
      </c>
      <c r="AN3" s="8">
        <v>38</v>
      </c>
      <c r="AO3" s="8">
        <v>39</v>
      </c>
      <c r="AP3" s="8">
        <v>40</v>
      </c>
      <c r="AQ3" s="8">
        <v>41</v>
      </c>
      <c r="AR3" s="8">
        <v>42</v>
      </c>
      <c r="AS3" s="8">
        <v>43</v>
      </c>
      <c r="AU3" s="8">
        <v>40</v>
      </c>
      <c r="AV3" s="8">
        <v>41</v>
      </c>
      <c r="AW3" s="8">
        <v>42</v>
      </c>
    </row>
    <row r="4" spans="1:49" s="9" customFormat="1" hidden="1">
      <c r="A4" s="51"/>
      <c r="B4" s="52"/>
      <c r="C4" s="53" t="s">
        <v>149</v>
      </c>
      <c r="D4" s="53" t="s">
        <v>150</v>
      </c>
      <c r="E4" s="53" t="s">
        <v>151</v>
      </c>
      <c r="F4" s="53"/>
      <c r="G4" s="53" t="s">
        <v>152</v>
      </c>
      <c r="H4" s="53" t="s">
        <v>152</v>
      </c>
      <c r="I4" s="53" t="s">
        <v>152</v>
      </c>
      <c r="J4" s="53" t="s">
        <v>152</v>
      </c>
      <c r="K4" s="53" t="s">
        <v>153</v>
      </c>
      <c r="L4" s="53" t="s">
        <v>152</v>
      </c>
      <c r="M4" s="53" t="s">
        <v>152</v>
      </c>
      <c r="N4" s="53" t="s">
        <v>152</v>
      </c>
      <c r="O4" s="53" t="s">
        <v>152</v>
      </c>
      <c r="P4" s="53" t="s">
        <v>152</v>
      </c>
      <c r="Q4" s="53" t="s">
        <v>152</v>
      </c>
      <c r="R4" s="53" t="s">
        <v>152</v>
      </c>
      <c r="S4" s="53" t="s">
        <v>152</v>
      </c>
      <c r="T4" s="53" t="s">
        <v>152</v>
      </c>
      <c r="U4" s="53" t="s">
        <v>152</v>
      </c>
      <c r="V4" s="53" t="s">
        <v>152</v>
      </c>
      <c r="W4" s="53" t="s">
        <v>152</v>
      </c>
      <c r="X4" s="53" t="s">
        <v>152</v>
      </c>
      <c r="Y4" s="53" t="s">
        <v>152</v>
      </c>
      <c r="Z4" s="53" t="s">
        <v>152</v>
      </c>
      <c r="AA4" s="53" t="s">
        <v>152</v>
      </c>
      <c r="AB4" s="53" t="s">
        <v>152</v>
      </c>
      <c r="AC4" s="53" t="s">
        <v>152</v>
      </c>
      <c r="AD4" s="53"/>
      <c r="AE4" s="53"/>
      <c r="AF4" s="53"/>
      <c r="AG4" s="53"/>
      <c r="AH4" s="53"/>
      <c r="AI4" s="53"/>
      <c r="AJ4" s="53"/>
      <c r="AK4" s="53" t="s">
        <v>153</v>
      </c>
      <c r="AL4" s="53" t="s">
        <v>153</v>
      </c>
      <c r="AM4" s="53"/>
      <c r="AN4" s="53"/>
      <c r="AO4" s="53"/>
      <c r="AP4" s="53"/>
      <c r="AQ4" s="53"/>
      <c r="AR4" s="53"/>
      <c r="AS4" s="53"/>
      <c r="AU4" s="53"/>
      <c r="AV4" s="53"/>
      <c r="AW4" s="53"/>
    </row>
    <row r="5" spans="1:49" s="16" customFormat="1" ht="15.6" customHeight="1">
      <c r="A5" s="11">
        <v>1</v>
      </c>
      <c r="B5" s="12" t="s">
        <v>63</v>
      </c>
      <c r="C5" s="13">
        <v>4328854</v>
      </c>
      <c r="D5" s="13">
        <v>-590</v>
      </c>
      <c r="E5" s="13"/>
      <c r="F5" s="13"/>
      <c r="G5" s="13">
        <v>0</v>
      </c>
      <c r="H5" s="13">
        <v>0</v>
      </c>
      <c r="I5" s="13">
        <v>0</v>
      </c>
      <c r="J5" s="13">
        <v>0</v>
      </c>
      <c r="K5" s="13">
        <v>0</v>
      </c>
      <c r="L5" s="13">
        <v>0</v>
      </c>
      <c r="M5" s="13">
        <v>0</v>
      </c>
      <c r="N5" s="13">
        <v>0</v>
      </c>
      <c r="O5" s="13">
        <v>0</v>
      </c>
      <c r="P5" s="13">
        <v>0</v>
      </c>
      <c r="Q5" s="13">
        <v>0</v>
      </c>
      <c r="R5" s="13">
        <v>0</v>
      </c>
      <c r="S5" s="13">
        <v>0</v>
      </c>
      <c r="T5" s="13">
        <v>0</v>
      </c>
      <c r="U5" s="13">
        <v>0</v>
      </c>
      <c r="V5" s="13">
        <v>0</v>
      </c>
      <c r="W5" s="13">
        <v>0</v>
      </c>
      <c r="X5" s="13">
        <v>0</v>
      </c>
      <c r="Y5" s="13">
        <v>0</v>
      </c>
      <c r="Z5" s="13">
        <v>0</v>
      </c>
      <c r="AA5" s="13">
        <v>-485</v>
      </c>
      <c r="AB5" s="13">
        <v>-4854</v>
      </c>
      <c r="AC5" s="13">
        <v>3344</v>
      </c>
      <c r="AD5" s="13">
        <v>0</v>
      </c>
      <c r="AE5" s="13">
        <v>0</v>
      </c>
      <c r="AF5" s="13">
        <v>0</v>
      </c>
      <c r="AG5" s="13">
        <v>0</v>
      </c>
      <c r="AH5" s="13">
        <v>0</v>
      </c>
      <c r="AI5" s="13">
        <v>0</v>
      </c>
      <c r="AJ5" s="13">
        <v>0</v>
      </c>
      <c r="AK5" s="13">
        <v>-8619</v>
      </c>
      <c r="AL5" s="13">
        <v>-8552</v>
      </c>
      <c r="AM5" s="54">
        <v>-19756</v>
      </c>
      <c r="AN5" s="15">
        <v>4309098</v>
      </c>
      <c r="AO5" s="13"/>
      <c r="AP5" s="13"/>
      <c r="AQ5" s="13"/>
      <c r="AR5" s="13">
        <v>0</v>
      </c>
      <c r="AS5" s="15">
        <v>4309098</v>
      </c>
      <c r="AU5" s="468">
        <v>4023486.5519784759</v>
      </c>
      <c r="AV5" s="468">
        <v>285611.44802152412</v>
      </c>
      <c r="AW5" s="468">
        <v>4309098</v>
      </c>
    </row>
    <row r="6" spans="1:49" s="16" customFormat="1" ht="15.6" customHeight="1">
      <c r="A6" s="11">
        <v>2</v>
      </c>
      <c r="B6" s="12" t="s">
        <v>64</v>
      </c>
      <c r="C6" s="13">
        <v>2459098</v>
      </c>
      <c r="D6" s="13">
        <v>-142</v>
      </c>
      <c r="E6" s="13"/>
      <c r="F6" s="13"/>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107</v>
      </c>
      <c r="Z6" s="13">
        <v>0</v>
      </c>
      <c r="AA6" s="13">
        <v>0</v>
      </c>
      <c r="AB6" s="13">
        <v>0</v>
      </c>
      <c r="AC6" s="13">
        <v>0</v>
      </c>
      <c r="AD6" s="13">
        <v>0</v>
      </c>
      <c r="AE6" s="13">
        <v>0</v>
      </c>
      <c r="AF6" s="13">
        <v>0</v>
      </c>
      <c r="AG6" s="13">
        <v>0</v>
      </c>
      <c r="AH6" s="13">
        <v>0</v>
      </c>
      <c r="AI6" s="13">
        <v>0</v>
      </c>
      <c r="AJ6" s="13">
        <v>0</v>
      </c>
      <c r="AK6" s="13">
        <v>-2290</v>
      </c>
      <c r="AL6" s="13">
        <v>-2290</v>
      </c>
      <c r="AM6" s="54">
        <v>-4615</v>
      </c>
      <c r="AN6" s="15">
        <v>2454483</v>
      </c>
      <c r="AO6" s="13"/>
      <c r="AP6" s="13"/>
      <c r="AQ6" s="13"/>
      <c r="AR6" s="13">
        <v>0</v>
      </c>
      <c r="AS6" s="15">
        <v>2454483</v>
      </c>
      <c r="AU6" s="468">
        <v>2291797.3419401892</v>
      </c>
      <c r="AV6" s="468">
        <v>162685.65805981075</v>
      </c>
      <c r="AW6" s="468">
        <v>2454483</v>
      </c>
    </row>
    <row r="7" spans="1:49" s="16" customFormat="1" ht="15.6" customHeight="1">
      <c r="A7" s="11">
        <v>3</v>
      </c>
      <c r="B7" s="12" t="s">
        <v>65</v>
      </c>
      <c r="C7" s="13">
        <v>8084853</v>
      </c>
      <c r="D7" s="13">
        <v>-1002</v>
      </c>
      <c r="E7" s="13"/>
      <c r="F7" s="13"/>
      <c r="G7" s="13">
        <v>-2438</v>
      </c>
      <c r="H7" s="13">
        <v>0</v>
      </c>
      <c r="I7" s="13">
        <v>0</v>
      </c>
      <c r="J7" s="13">
        <v>0</v>
      </c>
      <c r="K7" s="13">
        <v>0</v>
      </c>
      <c r="L7" s="13">
        <v>0</v>
      </c>
      <c r="M7" s="13">
        <v>0</v>
      </c>
      <c r="N7" s="13">
        <v>0</v>
      </c>
      <c r="O7" s="13">
        <v>-7993</v>
      </c>
      <c r="P7" s="13">
        <v>0</v>
      </c>
      <c r="Q7" s="13">
        <v>0</v>
      </c>
      <c r="R7" s="13">
        <v>0</v>
      </c>
      <c r="S7" s="13">
        <v>-3251</v>
      </c>
      <c r="T7" s="13">
        <v>0</v>
      </c>
      <c r="U7" s="13">
        <v>0</v>
      </c>
      <c r="V7" s="13">
        <v>0</v>
      </c>
      <c r="W7" s="13">
        <v>3186</v>
      </c>
      <c r="X7" s="13">
        <v>-5505</v>
      </c>
      <c r="Y7" s="13">
        <v>0</v>
      </c>
      <c r="Z7" s="13">
        <v>0</v>
      </c>
      <c r="AA7" s="13">
        <v>0</v>
      </c>
      <c r="AB7" s="13">
        <v>0</v>
      </c>
      <c r="AC7" s="13">
        <v>0</v>
      </c>
      <c r="AD7" s="13">
        <v>0</v>
      </c>
      <c r="AE7" s="13">
        <v>0</v>
      </c>
      <c r="AF7" s="13">
        <v>0</v>
      </c>
      <c r="AG7" s="13">
        <v>0</v>
      </c>
      <c r="AH7" s="13">
        <v>0</v>
      </c>
      <c r="AI7" s="13">
        <v>0</v>
      </c>
      <c r="AJ7" s="13">
        <v>-6645</v>
      </c>
      <c r="AK7" s="13">
        <v>-30552</v>
      </c>
      <c r="AL7" s="13">
        <v>-33733</v>
      </c>
      <c r="AM7" s="54">
        <v>-87933</v>
      </c>
      <c r="AN7" s="15">
        <v>7996920</v>
      </c>
      <c r="AO7" s="13"/>
      <c r="AP7" s="13"/>
      <c r="AQ7" s="13"/>
      <c r="AR7" s="13">
        <v>0</v>
      </c>
      <c r="AS7" s="15">
        <v>7996920</v>
      </c>
      <c r="AU7" s="468">
        <v>7466875.9163165269</v>
      </c>
      <c r="AV7" s="468">
        <v>530044.08368347306</v>
      </c>
      <c r="AW7" s="468">
        <v>7996920</v>
      </c>
    </row>
    <row r="8" spans="1:49" s="16" customFormat="1" ht="15.6" customHeight="1">
      <c r="A8" s="11">
        <v>4</v>
      </c>
      <c r="B8" s="12" t="s">
        <v>66</v>
      </c>
      <c r="C8" s="13">
        <v>1773428</v>
      </c>
      <c r="D8" s="13">
        <v>-846</v>
      </c>
      <c r="E8" s="13"/>
      <c r="F8" s="13"/>
      <c r="G8" s="13">
        <v>0</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3">
        <v>0</v>
      </c>
      <c r="AG8" s="13">
        <v>0</v>
      </c>
      <c r="AH8" s="13">
        <v>0</v>
      </c>
      <c r="AI8" s="13">
        <v>0</v>
      </c>
      <c r="AJ8" s="13">
        <v>138</v>
      </c>
      <c r="AK8" s="13">
        <v>-4509</v>
      </c>
      <c r="AL8" s="13">
        <v>481</v>
      </c>
      <c r="AM8" s="54">
        <v>-4736</v>
      </c>
      <c r="AN8" s="15">
        <v>1768692</v>
      </c>
      <c r="AO8" s="13"/>
      <c r="AP8" s="13"/>
      <c r="AQ8" s="13"/>
      <c r="AR8" s="13">
        <v>0</v>
      </c>
      <c r="AS8" s="15">
        <v>1768692</v>
      </c>
      <c r="AU8" s="468">
        <v>1651461.2748635362</v>
      </c>
      <c r="AV8" s="468">
        <v>117230.72513646376</v>
      </c>
      <c r="AW8" s="468">
        <v>1768692</v>
      </c>
    </row>
    <row r="9" spans="1:49" s="16" customFormat="1" ht="15.6" customHeight="1">
      <c r="A9" s="22">
        <v>5</v>
      </c>
      <c r="B9" s="23" t="s">
        <v>67</v>
      </c>
      <c r="C9" s="24">
        <v>2534358</v>
      </c>
      <c r="D9" s="24">
        <v>-173</v>
      </c>
      <c r="E9" s="24"/>
      <c r="F9" s="24"/>
      <c r="G9" s="24">
        <v>0</v>
      </c>
      <c r="H9" s="24">
        <v>0</v>
      </c>
      <c r="I9" s="24">
        <v>0</v>
      </c>
      <c r="J9" s="24">
        <v>0</v>
      </c>
      <c r="K9" s="24">
        <v>0</v>
      </c>
      <c r="L9" s="24">
        <v>0</v>
      </c>
      <c r="M9" s="24">
        <v>103</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24">
        <v>0</v>
      </c>
      <c r="AJ9" s="24">
        <v>0</v>
      </c>
      <c r="AK9" s="24">
        <v>-6018</v>
      </c>
      <c r="AL9" s="24">
        <v>-8891</v>
      </c>
      <c r="AM9" s="55">
        <v>-14979</v>
      </c>
      <c r="AN9" s="26">
        <v>2519379</v>
      </c>
      <c r="AO9" s="24"/>
      <c r="AP9" s="24"/>
      <c r="AQ9" s="24"/>
      <c r="AR9" s="24">
        <v>0</v>
      </c>
      <c r="AS9" s="26">
        <v>2519379</v>
      </c>
      <c r="AU9" s="469">
        <v>2352391.9683044991</v>
      </c>
      <c r="AV9" s="469">
        <v>166987.03169550095</v>
      </c>
      <c r="AW9" s="469">
        <v>2519379</v>
      </c>
    </row>
    <row r="10" spans="1:49" s="16" customFormat="1" ht="15.6" customHeight="1">
      <c r="A10" s="11">
        <v>6</v>
      </c>
      <c r="B10" s="12" t="s">
        <v>68</v>
      </c>
      <c r="C10" s="13">
        <v>2777439</v>
      </c>
      <c r="D10" s="13">
        <v>-869</v>
      </c>
      <c r="E10" s="13"/>
      <c r="F10" s="13"/>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-3594</v>
      </c>
      <c r="AL10" s="13">
        <v>-2867</v>
      </c>
      <c r="AM10" s="54">
        <v>-7330</v>
      </c>
      <c r="AN10" s="15">
        <v>2770109</v>
      </c>
      <c r="AO10" s="13"/>
      <c r="AP10" s="13"/>
      <c r="AQ10" s="13"/>
      <c r="AR10" s="13">
        <v>0</v>
      </c>
      <c r="AS10" s="15">
        <v>2770109</v>
      </c>
      <c r="AU10" s="468">
        <v>2586503.3259894634</v>
      </c>
      <c r="AV10" s="468">
        <v>183605.67401053663</v>
      </c>
      <c r="AW10" s="468">
        <v>2770109</v>
      </c>
    </row>
    <row r="11" spans="1:49" s="16" customFormat="1" ht="15.6" customHeight="1">
      <c r="A11" s="11">
        <v>7</v>
      </c>
      <c r="B11" s="12" t="s">
        <v>69</v>
      </c>
      <c r="C11" s="13">
        <v>555512</v>
      </c>
      <c r="D11" s="13">
        <v>-720</v>
      </c>
      <c r="E11" s="13"/>
      <c r="F11" s="13"/>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-8652</v>
      </c>
      <c r="AG11" s="13">
        <v>0</v>
      </c>
      <c r="AH11" s="13">
        <v>0</v>
      </c>
      <c r="AI11" s="13">
        <v>0</v>
      </c>
      <c r="AJ11" s="13">
        <v>0</v>
      </c>
      <c r="AK11" s="13">
        <v>-10838</v>
      </c>
      <c r="AL11" s="13">
        <v>6948</v>
      </c>
      <c r="AM11" s="54">
        <v>-13262</v>
      </c>
      <c r="AN11" s="15">
        <v>542250</v>
      </c>
      <c r="AO11" s="13"/>
      <c r="AP11" s="13"/>
      <c r="AQ11" s="13"/>
      <c r="AR11" s="13">
        <v>0</v>
      </c>
      <c r="AS11" s="15">
        <v>542250</v>
      </c>
      <c r="AU11" s="468">
        <v>506309.11221103085</v>
      </c>
      <c r="AV11" s="468">
        <v>35940.88778896915</v>
      </c>
      <c r="AW11" s="468">
        <v>542250</v>
      </c>
    </row>
    <row r="12" spans="1:49" s="16" customFormat="1" ht="15.6" customHeight="1">
      <c r="A12" s="11">
        <v>8</v>
      </c>
      <c r="B12" s="12" t="s">
        <v>70</v>
      </c>
      <c r="C12" s="13">
        <v>10361979</v>
      </c>
      <c r="D12" s="13">
        <v>-3034</v>
      </c>
      <c r="E12" s="13"/>
      <c r="F12" s="13"/>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-13224</v>
      </c>
      <c r="AL12" s="13">
        <v>-15485</v>
      </c>
      <c r="AM12" s="54">
        <v>-31743</v>
      </c>
      <c r="AN12" s="15">
        <v>10330236</v>
      </c>
      <c r="AO12" s="13"/>
      <c r="AP12" s="13"/>
      <c r="AQ12" s="13"/>
      <c r="AR12" s="13">
        <v>0</v>
      </c>
      <c r="AS12" s="15">
        <v>10330236</v>
      </c>
      <c r="AU12" s="468">
        <v>9645537.3316559345</v>
      </c>
      <c r="AV12" s="468">
        <v>684698.66834406555</v>
      </c>
      <c r="AW12" s="468">
        <v>10330236</v>
      </c>
    </row>
    <row r="13" spans="1:49" s="16" customFormat="1" ht="15.6" customHeight="1">
      <c r="A13" s="11">
        <v>9</v>
      </c>
      <c r="B13" s="12" t="s">
        <v>71</v>
      </c>
      <c r="C13" s="13">
        <v>17333297</v>
      </c>
      <c r="D13" s="13">
        <v>-11157</v>
      </c>
      <c r="E13" s="13">
        <v>-268604</v>
      </c>
      <c r="F13" s="13"/>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-562</v>
      </c>
      <c r="AG13" s="13">
        <v>0</v>
      </c>
      <c r="AH13" s="13">
        <v>0</v>
      </c>
      <c r="AI13" s="13">
        <v>0</v>
      </c>
      <c r="AJ13" s="13">
        <v>0</v>
      </c>
      <c r="AK13" s="13">
        <v>-34383</v>
      </c>
      <c r="AL13" s="13">
        <v>-27476</v>
      </c>
      <c r="AM13" s="54">
        <v>-342182</v>
      </c>
      <c r="AN13" s="15">
        <v>16991115</v>
      </c>
      <c r="AO13" s="13">
        <v>0</v>
      </c>
      <c r="AP13" s="13">
        <v>0</v>
      </c>
      <c r="AQ13" s="13"/>
      <c r="AR13" s="13">
        <v>0</v>
      </c>
      <c r="AS13" s="15">
        <v>16991115</v>
      </c>
      <c r="AU13" s="468">
        <v>15864926.419779677</v>
      </c>
      <c r="AV13" s="468">
        <v>1126188.5802203231</v>
      </c>
      <c r="AW13" s="468">
        <v>16991115</v>
      </c>
    </row>
    <row r="14" spans="1:49" s="16" customFormat="1" ht="15.6" customHeight="1">
      <c r="A14" s="22">
        <v>10</v>
      </c>
      <c r="B14" s="23" t="s">
        <v>72</v>
      </c>
      <c r="C14" s="24">
        <v>12482197</v>
      </c>
      <c r="D14" s="24">
        <v>-3602</v>
      </c>
      <c r="E14" s="24"/>
      <c r="F14" s="24"/>
      <c r="G14" s="24">
        <v>0</v>
      </c>
      <c r="H14" s="24">
        <v>0</v>
      </c>
      <c r="I14" s="24">
        <v>0</v>
      </c>
      <c r="J14" s="24">
        <v>0</v>
      </c>
      <c r="K14" s="24">
        <v>0</v>
      </c>
      <c r="L14" s="24">
        <v>-459744</v>
      </c>
      <c r="M14" s="24">
        <v>0</v>
      </c>
      <c r="N14" s="24">
        <v>-231502</v>
      </c>
      <c r="O14" s="24">
        <v>0</v>
      </c>
      <c r="P14" s="24">
        <v>0</v>
      </c>
      <c r="Q14" s="24">
        <v>0</v>
      </c>
      <c r="R14" s="24">
        <v>0</v>
      </c>
      <c r="S14" s="24">
        <v>0</v>
      </c>
      <c r="T14" s="24">
        <v>0</v>
      </c>
      <c r="U14" s="24">
        <v>0</v>
      </c>
      <c r="V14" s="24">
        <v>0</v>
      </c>
      <c r="W14" s="24">
        <v>0</v>
      </c>
      <c r="X14" s="24">
        <v>0</v>
      </c>
      <c r="Y14" s="24">
        <v>-335029</v>
      </c>
      <c r="Z14" s="24">
        <v>0</v>
      </c>
      <c r="AA14" s="24">
        <v>0</v>
      </c>
      <c r="AB14" s="24">
        <v>1052</v>
      </c>
      <c r="AC14" s="24">
        <v>0</v>
      </c>
      <c r="AD14" s="24">
        <v>0</v>
      </c>
      <c r="AE14" s="24">
        <v>0</v>
      </c>
      <c r="AF14" s="24">
        <v>0</v>
      </c>
      <c r="AG14" s="24">
        <v>0</v>
      </c>
      <c r="AH14" s="24">
        <v>0</v>
      </c>
      <c r="AI14" s="24">
        <v>0</v>
      </c>
      <c r="AJ14" s="24">
        <v>0</v>
      </c>
      <c r="AK14" s="24">
        <v>-39327</v>
      </c>
      <c r="AL14" s="24">
        <v>-39658</v>
      </c>
      <c r="AM14" s="55">
        <v>-1107810</v>
      </c>
      <c r="AN14" s="26">
        <v>11374387</v>
      </c>
      <c r="AO14" s="24"/>
      <c r="AP14" s="24"/>
      <c r="AQ14" s="24"/>
      <c r="AR14" s="24">
        <v>0</v>
      </c>
      <c r="AS14" s="26">
        <v>11374387</v>
      </c>
      <c r="AU14" s="469">
        <v>10620480.929303257</v>
      </c>
      <c r="AV14" s="469">
        <v>753906.07069674321</v>
      </c>
      <c r="AW14" s="469">
        <v>11374387</v>
      </c>
    </row>
    <row r="15" spans="1:49" s="16" customFormat="1" ht="15.6" customHeight="1">
      <c r="A15" s="11">
        <v>11</v>
      </c>
      <c r="B15" s="12" t="s">
        <v>73</v>
      </c>
      <c r="C15" s="13">
        <v>1045881</v>
      </c>
      <c r="D15" s="13">
        <v>0</v>
      </c>
      <c r="E15" s="13"/>
      <c r="F15" s="13"/>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-1422</v>
      </c>
      <c r="AL15" s="13">
        <v>-853</v>
      </c>
      <c r="AM15" s="54">
        <v>-2275</v>
      </c>
      <c r="AN15" s="15">
        <v>1043606</v>
      </c>
      <c r="AO15" s="13"/>
      <c r="AP15" s="13"/>
      <c r="AQ15" s="13"/>
      <c r="AR15" s="13">
        <v>0</v>
      </c>
      <c r="AS15" s="15">
        <v>1043606</v>
      </c>
      <c r="AU15" s="468">
        <v>974434.7208079393</v>
      </c>
      <c r="AV15" s="468">
        <v>69171.279192060698</v>
      </c>
      <c r="AW15" s="468">
        <v>1043606</v>
      </c>
    </row>
    <row r="16" spans="1:49" s="16" customFormat="1" ht="15.6" customHeight="1">
      <c r="A16" s="11">
        <v>12</v>
      </c>
      <c r="B16" s="12" t="s">
        <v>74</v>
      </c>
      <c r="C16" s="13">
        <v>367978</v>
      </c>
      <c r="D16" s="13">
        <v>0</v>
      </c>
      <c r="E16" s="13"/>
      <c r="F16" s="13"/>
      <c r="G16" s="13">
        <v>0</v>
      </c>
      <c r="H16" s="13">
        <v>0</v>
      </c>
      <c r="I16" s="13">
        <v>0</v>
      </c>
      <c r="J16" s="13">
        <v>0</v>
      </c>
      <c r="K16" s="13">
        <v>0</v>
      </c>
      <c r="L16" s="13">
        <v>0</v>
      </c>
      <c r="M16" s="13">
        <v>0</v>
      </c>
      <c r="N16" s="13">
        <v>1396</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620</v>
      </c>
      <c r="AL16" s="13">
        <v>-2529</v>
      </c>
      <c r="AM16" s="54">
        <v>-513</v>
      </c>
      <c r="AN16" s="15">
        <v>367465</v>
      </c>
      <c r="AO16" s="13"/>
      <c r="AP16" s="13"/>
      <c r="AQ16" s="13"/>
      <c r="AR16" s="13">
        <v>0</v>
      </c>
      <c r="AS16" s="15">
        <v>367465</v>
      </c>
      <c r="AU16" s="468">
        <v>343109.04180475138</v>
      </c>
      <c r="AV16" s="468">
        <v>24355.958195248619</v>
      </c>
      <c r="AW16" s="468">
        <v>367465</v>
      </c>
    </row>
    <row r="17" spans="1:49" s="16" customFormat="1" ht="15.6" customHeight="1">
      <c r="A17" s="11">
        <v>13</v>
      </c>
      <c r="B17" s="12" t="s">
        <v>75</v>
      </c>
      <c r="C17" s="13">
        <v>651400</v>
      </c>
      <c r="D17" s="13">
        <v>0</v>
      </c>
      <c r="E17" s="13"/>
      <c r="F17" s="13"/>
      <c r="G17" s="13">
        <v>0</v>
      </c>
      <c r="H17" s="13">
        <v>0</v>
      </c>
      <c r="I17" s="13">
        <v>0</v>
      </c>
      <c r="J17" s="13">
        <v>0</v>
      </c>
      <c r="K17" s="13">
        <v>0</v>
      </c>
      <c r="L17" s="13">
        <v>0</v>
      </c>
      <c r="M17" s="13">
        <v>0</v>
      </c>
      <c r="N17" s="13">
        <v>0</v>
      </c>
      <c r="O17" s="13">
        <v>0</v>
      </c>
      <c r="P17" s="13">
        <v>0</v>
      </c>
      <c r="Q17" s="13">
        <v>0</v>
      </c>
      <c r="R17" s="13">
        <v>0</v>
      </c>
      <c r="S17" s="13">
        <v>0</v>
      </c>
      <c r="T17" s="13">
        <v>-23686</v>
      </c>
      <c r="U17" s="13">
        <v>0</v>
      </c>
      <c r="V17" s="13">
        <v>0</v>
      </c>
      <c r="W17" s="13">
        <v>0</v>
      </c>
      <c r="X17" s="13">
        <v>0</v>
      </c>
      <c r="Y17" s="13">
        <v>0</v>
      </c>
      <c r="Z17" s="13">
        <v>0</v>
      </c>
      <c r="AA17" s="13">
        <v>0</v>
      </c>
      <c r="AB17" s="13">
        <v>0</v>
      </c>
      <c r="AC17" s="13">
        <v>0</v>
      </c>
      <c r="AD17" s="13">
        <v>0</v>
      </c>
      <c r="AE17" s="13">
        <v>0</v>
      </c>
      <c r="AF17" s="13">
        <v>1</v>
      </c>
      <c r="AG17" s="13">
        <v>0</v>
      </c>
      <c r="AH17" s="13">
        <v>0</v>
      </c>
      <c r="AI17" s="13">
        <v>0</v>
      </c>
      <c r="AJ17" s="13">
        <v>0</v>
      </c>
      <c r="AK17" s="13">
        <v>-3116</v>
      </c>
      <c r="AL17" s="13">
        <v>-1079</v>
      </c>
      <c r="AM17" s="54">
        <v>-27880</v>
      </c>
      <c r="AN17" s="15">
        <v>623520</v>
      </c>
      <c r="AO17" s="13"/>
      <c r="AP17" s="13"/>
      <c r="AQ17" s="13"/>
      <c r="AR17" s="13">
        <v>0</v>
      </c>
      <c r="AS17" s="15">
        <v>623520</v>
      </c>
      <c r="AU17" s="468">
        <v>582192.45301211975</v>
      </c>
      <c r="AV17" s="468">
        <v>41327.546987880254</v>
      </c>
      <c r="AW17" s="468">
        <v>623520</v>
      </c>
    </row>
    <row r="18" spans="1:49" s="16" customFormat="1" ht="15.6" customHeight="1">
      <c r="A18" s="11">
        <v>14</v>
      </c>
      <c r="B18" s="12" t="s">
        <v>76</v>
      </c>
      <c r="C18" s="13">
        <v>935300</v>
      </c>
      <c r="D18" s="13">
        <v>0</v>
      </c>
      <c r="E18" s="13"/>
      <c r="F18" s="13"/>
      <c r="G18" s="13">
        <v>0</v>
      </c>
      <c r="H18" s="13">
        <v>909</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-11977</v>
      </c>
      <c r="AA18" s="13">
        <v>0</v>
      </c>
      <c r="AB18" s="13">
        <v>0</v>
      </c>
      <c r="AC18" s="13">
        <v>0</v>
      </c>
      <c r="AD18" s="13">
        <v>0</v>
      </c>
      <c r="AE18" s="13">
        <v>0</v>
      </c>
      <c r="AF18" s="13">
        <v>-11459</v>
      </c>
      <c r="AG18" s="13">
        <v>0</v>
      </c>
      <c r="AH18" s="13">
        <v>0</v>
      </c>
      <c r="AI18" s="13">
        <v>0</v>
      </c>
      <c r="AJ18" s="13">
        <v>0</v>
      </c>
      <c r="AK18" s="13">
        <v>-3931</v>
      </c>
      <c r="AL18" s="13">
        <v>1098</v>
      </c>
      <c r="AM18" s="54">
        <v>-25360</v>
      </c>
      <c r="AN18" s="15">
        <v>909940</v>
      </c>
      <c r="AO18" s="13"/>
      <c r="AP18" s="13"/>
      <c r="AQ18" s="13"/>
      <c r="AR18" s="13">
        <v>0</v>
      </c>
      <c r="AS18" s="15">
        <v>909940</v>
      </c>
      <c r="AU18" s="468">
        <v>849628.2407843346</v>
      </c>
      <c r="AV18" s="468">
        <v>60311.759215665399</v>
      </c>
      <c r="AW18" s="468">
        <v>909940</v>
      </c>
    </row>
    <row r="19" spans="1:49" s="16" customFormat="1" ht="15.6" customHeight="1">
      <c r="A19" s="22">
        <v>15</v>
      </c>
      <c r="B19" s="23" t="s">
        <v>77</v>
      </c>
      <c r="C19" s="24">
        <v>1836470</v>
      </c>
      <c r="D19" s="24">
        <v>-204</v>
      </c>
      <c r="E19" s="24"/>
      <c r="F19" s="24"/>
      <c r="G19" s="24">
        <v>0</v>
      </c>
      <c r="H19" s="24">
        <v>0</v>
      </c>
      <c r="I19" s="24">
        <v>0</v>
      </c>
      <c r="J19" s="24">
        <v>0</v>
      </c>
      <c r="K19" s="24">
        <v>0</v>
      </c>
      <c r="L19" s="24">
        <v>0</v>
      </c>
      <c r="M19" s="24">
        <v>0</v>
      </c>
      <c r="N19" s="24">
        <v>0</v>
      </c>
      <c r="O19" s="24">
        <v>0</v>
      </c>
      <c r="P19" s="24">
        <v>0</v>
      </c>
      <c r="Q19" s="24">
        <v>0</v>
      </c>
      <c r="R19" s="24">
        <v>0</v>
      </c>
      <c r="S19" s="24">
        <v>0</v>
      </c>
      <c r="T19" s="24">
        <v>-106960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-3801</v>
      </c>
      <c r="AL19" s="24">
        <v>-2629</v>
      </c>
      <c r="AM19" s="55">
        <v>-113594</v>
      </c>
      <c r="AN19" s="26">
        <v>1722876</v>
      </c>
      <c r="AO19" s="24"/>
      <c r="AP19" s="24"/>
      <c r="AQ19" s="24"/>
      <c r="AR19" s="24">
        <v>0</v>
      </c>
      <c r="AS19" s="26">
        <v>1722876</v>
      </c>
      <c r="AU19" s="469">
        <v>1608682.0064724609</v>
      </c>
      <c r="AV19" s="469">
        <v>114193.99352753907</v>
      </c>
      <c r="AW19" s="469">
        <v>1722876</v>
      </c>
    </row>
    <row r="20" spans="1:49" s="16" customFormat="1" ht="15.6" customHeight="1">
      <c r="A20" s="11">
        <v>16</v>
      </c>
      <c r="B20" s="12" t="s">
        <v>78</v>
      </c>
      <c r="C20" s="13">
        <v>1094131</v>
      </c>
      <c r="D20" s="13">
        <v>-2467</v>
      </c>
      <c r="E20" s="13"/>
      <c r="F20" s="13"/>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-7160</v>
      </c>
      <c r="AL20" s="13">
        <v>-7092</v>
      </c>
      <c r="AM20" s="54">
        <v>-16719</v>
      </c>
      <c r="AN20" s="15">
        <v>1077412</v>
      </c>
      <c r="AO20" s="13"/>
      <c r="AP20" s="13"/>
      <c r="AQ20" s="13"/>
      <c r="AR20" s="13">
        <v>0</v>
      </c>
      <c r="AS20" s="15">
        <v>1077412</v>
      </c>
      <c r="AU20" s="468">
        <v>1006000.0243531787</v>
      </c>
      <c r="AV20" s="468">
        <v>71411.975646821316</v>
      </c>
      <c r="AW20" s="468">
        <v>1077412</v>
      </c>
    </row>
    <row r="21" spans="1:49" s="16" customFormat="1" ht="15.6" customHeight="1">
      <c r="A21" s="11">
        <v>17</v>
      </c>
      <c r="B21" s="12" t="s">
        <v>79</v>
      </c>
      <c r="C21" s="13">
        <v>13122370</v>
      </c>
      <c r="D21" s="13">
        <v>-13839</v>
      </c>
      <c r="E21" s="13">
        <v>-1362420</v>
      </c>
      <c r="F21" s="13"/>
      <c r="G21" s="13">
        <v>-366443</v>
      </c>
      <c r="H21" s="13">
        <v>0</v>
      </c>
      <c r="I21" s="13">
        <v>0</v>
      </c>
      <c r="J21" s="13">
        <v>0</v>
      </c>
      <c r="K21" s="13">
        <v>0</v>
      </c>
      <c r="L21" s="13">
        <v>0</v>
      </c>
      <c r="M21" s="13">
        <v>0</v>
      </c>
      <c r="N21" s="13">
        <v>0</v>
      </c>
      <c r="O21" s="13">
        <v>-134622</v>
      </c>
      <c r="P21" s="13">
        <v>0</v>
      </c>
      <c r="Q21" s="13">
        <v>0</v>
      </c>
      <c r="R21" s="13">
        <v>0</v>
      </c>
      <c r="S21" s="13">
        <v>-412099</v>
      </c>
      <c r="T21" s="13">
        <v>-1227</v>
      </c>
      <c r="U21" s="13">
        <v>-68441</v>
      </c>
      <c r="V21" s="13">
        <v>0</v>
      </c>
      <c r="W21" s="13">
        <v>-150407</v>
      </c>
      <c r="X21" s="13">
        <v>-11860</v>
      </c>
      <c r="Y21" s="13">
        <v>0</v>
      </c>
      <c r="Z21" s="13">
        <v>0</v>
      </c>
      <c r="AA21" s="13">
        <v>0</v>
      </c>
      <c r="AB21" s="13">
        <v>0</v>
      </c>
      <c r="AC21" s="13">
        <v>298</v>
      </c>
      <c r="AD21" s="13">
        <v>0</v>
      </c>
      <c r="AE21" s="13">
        <v>-151027</v>
      </c>
      <c r="AF21" s="13">
        <v>0</v>
      </c>
      <c r="AG21" s="13">
        <v>-10317</v>
      </c>
      <c r="AH21" s="13">
        <v>-37021</v>
      </c>
      <c r="AI21" s="13">
        <v>0</v>
      </c>
      <c r="AJ21" s="13">
        <v>0</v>
      </c>
      <c r="AK21" s="13">
        <v>-57496</v>
      </c>
      <c r="AL21" s="13">
        <v>-86993</v>
      </c>
      <c r="AM21" s="54">
        <v>-2863914</v>
      </c>
      <c r="AN21" s="15">
        <v>10258456</v>
      </c>
      <c r="AO21" s="13">
        <v>0</v>
      </c>
      <c r="AP21" s="13">
        <v>0</v>
      </c>
      <c r="AQ21" s="13"/>
      <c r="AR21" s="13">
        <v>0</v>
      </c>
      <c r="AS21" s="15">
        <v>10258456</v>
      </c>
      <c r="AU21" s="468">
        <v>9578514.9838928953</v>
      </c>
      <c r="AV21" s="468">
        <v>679941.01610710472</v>
      </c>
      <c r="AW21" s="468">
        <v>10258456</v>
      </c>
    </row>
    <row r="22" spans="1:49" s="16" customFormat="1" ht="15.6" customHeight="1">
      <c r="A22" s="11">
        <v>18</v>
      </c>
      <c r="B22" s="12" t="s">
        <v>80</v>
      </c>
      <c r="C22" s="13">
        <v>560109</v>
      </c>
      <c r="D22" s="13">
        <v>-224</v>
      </c>
      <c r="E22" s="13"/>
      <c r="F22" s="13"/>
      <c r="G22" s="13">
        <v>0</v>
      </c>
      <c r="H22" s="13">
        <v>0</v>
      </c>
      <c r="I22" s="13">
        <v>0</v>
      </c>
      <c r="J22" s="13">
        <v>0</v>
      </c>
      <c r="K22" s="13">
        <v>0</v>
      </c>
      <c r="L22" s="13">
        <v>0</v>
      </c>
      <c r="M22" s="13">
        <v>0</v>
      </c>
      <c r="N22" s="13">
        <v>0</v>
      </c>
      <c r="O22" s="13">
        <v>0</v>
      </c>
      <c r="P22" s="13">
        <v>0</v>
      </c>
      <c r="Q22" s="13">
        <v>408</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-1725</v>
      </c>
      <c r="AL22" s="13">
        <v>-1725</v>
      </c>
      <c r="AM22" s="54">
        <v>-3266</v>
      </c>
      <c r="AN22" s="15">
        <v>556843</v>
      </c>
      <c r="AO22" s="13"/>
      <c r="AP22" s="13"/>
      <c r="AQ22" s="13"/>
      <c r="AR22" s="13">
        <v>0</v>
      </c>
      <c r="AS22" s="15">
        <v>556843</v>
      </c>
      <c r="AU22" s="468">
        <v>519934.87315984705</v>
      </c>
      <c r="AV22" s="468">
        <v>36908.126840152952</v>
      </c>
      <c r="AW22" s="468">
        <v>556843</v>
      </c>
    </row>
    <row r="23" spans="1:49" s="16" customFormat="1" ht="15.6" customHeight="1">
      <c r="A23" s="11">
        <v>19</v>
      </c>
      <c r="B23" s="12" t="s">
        <v>81</v>
      </c>
      <c r="C23" s="13">
        <v>947345</v>
      </c>
      <c r="D23" s="13">
        <v>-272</v>
      </c>
      <c r="E23" s="13"/>
      <c r="F23" s="13"/>
      <c r="G23" s="13">
        <v>0</v>
      </c>
      <c r="H23" s="13">
        <v>0</v>
      </c>
      <c r="I23" s="13">
        <v>0</v>
      </c>
      <c r="J23" s="13">
        <v>-604</v>
      </c>
      <c r="K23" s="13">
        <v>0</v>
      </c>
      <c r="L23" s="13">
        <v>0</v>
      </c>
      <c r="M23" s="13">
        <v>0</v>
      </c>
      <c r="N23" s="13">
        <v>0</v>
      </c>
      <c r="O23" s="13">
        <v>-1876</v>
      </c>
      <c r="P23" s="13">
        <v>0</v>
      </c>
      <c r="Q23" s="13">
        <v>0</v>
      </c>
      <c r="R23" s="13">
        <v>0</v>
      </c>
      <c r="S23" s="13">
        <v>518</v>
      </c>
      <c r="T23" s="13">
        <v>0</v>
      </c>
      <c r="U23" s="13">
        <v>-385</v>
      </c>
      <c r="V23" s="13">
        <v>0</v>
      </c>
      <c r="W23" s="13">
        <v>-11660</v>
      </c>
      <c r="X23" s="13">
        <v>0</v>
      </c>
      <c r="Y23" s="13">
        <v>0</v>
      </c>
      <c r="Z23" s="13">
        <v>0</v>
      </c>
      <c r="AA23" s="13">
        <v>0</v>
      </c>
      <c r="AB23" s="13">
        <v>0</v>
      </c>
      <c r="AC23" s="13">
        <v>0</v>
      </c>
      <c r="AD23" s="13">
        <v>0</v>
      </c>
      <c r="AE23" s="13">
        <v>0</v>
      </c>
      <c r="AF23" s="13">
        <v>0</v>
      </c>
      <c r="AG23" s="13">
        <v>0</v>
      </c>
      <c r="AH23" s="13">
        <v>0</v>
      </c>
      <c r="AI23" s="13">
        <v>0</v>
      </c>
      <c r="AJ23" s="13">
        <v>0</v>
      </c>
      <c r="AK23" s="13">
        <v>-1892</v>
      </c>
      <c r="AL23" s="13">
        <v>-5819</v>
      </c>
      <c r="AM23" s="54">
        <v>-21990</v>
      </c>
      <c r="AN23" s="15">
        <v>925355</v>
      </c>
      <c r="AO23" s="13"/>
      <c r="AP23" s="13"/>
      <c r="AQ23" s="13"/>
      <c r="AR23" s="13">
        <v>0</v>
      </c>
      <c r="AS23" s="15">
        <v>925355</v>
      </c>
      <c r="AU23" s="468">
        <v>864021.5187275951</v>
      </c>
      <c r="AV23" s="468">
        <v>61333.481272404897</v>
      </c>
      <c r="AW23" s="468">
        <v>925355</v>
      </c>
    </row>
    <row r="24" spans="1:49" s="16" customFormat="1" ht="15.6" customHeight="1">
      <c r="A24" s="22">
        <v>20</v>
      </c>
      <c r="B24" s="23" t="s">
        <v>82</v>
      </c>
      <c r="C24" s="24">
        <v>2889836</v>
      </c>
      <c r="D24" s="24">
        <v>-1628</v>
      </c>
      <c r="E24" s="24"/>
      <c r="F24" s="24"/>
      <c r="G24" s="24">
        <v>0</v>
      </c>
      <c r="H24" s="24">
        <v>0</v>
      </c>
      <c r="I24" s="24">
        <v>0</v>
      </c>
      <c r="J24" s="24">
        <v>0</v>
      </c>
      <c r="K24" s="24">
        <v>0</v>
      </c>
      <c r="L24" s="24">
        <v>0</v>
      </c>
      <c r="M24" s="24">
        <v>-209</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-4489</v>
      </c>
      <c r="AL24" s="24">
        <v>-2011</v>
      </c>
      <c r="AM24" s="55">
        <v>-8337</v>
      </c>
      <c r="AN24" s="26">
        <v>2881499</v>
      </c>
      <c r="AO24" s="24"/>
      <c r="AP24" s="24"/>
      <c r="AQ24" s="24"/>
      <c r="AR24" s="24">
        <v>0</v>
      </c>
      <c r="AS24" s="26">
        <v>2881499</v>
      </c>
      <c r="AU24" s="469">
        <v>2690510.2822074196</v>
      </c>
      <c r="AV24" s="469">
        <v>190988.71779258037</v>
      </c>
      <c r="AW24" s="469">
        <v>2881499</v>
      </c>
    </row>
    <row r="25" spans="1:49" s="16" customFormat="1" ht="15.6" customHeight="1">
      <c r="A25" s="11">
        <v>21</v>
      </c>
      <c r="B25" s="12" t="s">
        <v>83</v>
      </c>
      <c r="C25" s="13">
        <v>1828407</v>
      </c>
      <c r="D25" s="13">
        <v>-906</v>
      </c>
      <c r="E25" s="13"/>
      <c r="F25" s="13"/>
      <c r="G25" s="13">
        <v>0</v>
      </c>
      <c r="H25" s="13">
        <v>0</v>
      </c>
      <c r="I25" s="13">
        <v>0</v>
      </c>
      <c r="J25" s="13">
        <v>0</v>
      </c>
      <c r="K25" s="13">
        <v>0</v>
      </c>
      <c r="L25" s="13">
        <v>0</v>
      </c>
      <c r="M25" s="13">
        <v>0</v>
      </c>
      <c r="N25" s="13">
        <v>0</v>
      </c>
      <c r="O25" s="13">
        <v>0</v>
      </c>
      <c r="P25" s="13">
        <v>0</v>
      </c>
      <c r="Q25" s="13">
        <v>0</v>
      </c>
      <c r="R25" s="13">
        <v>0</v>
      </c>
      <c r="S25" s="13">
        <v>0</v>
      </c>
      <c r="T25" s="13">
        <v>-62</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733</v>
      </c>
      <c r="AL25" s="13">
        <v>-969</v>
      </c>
      <c r="AM25" s="54">
        <v>-1204</v>
      </c>
      <c r="AN25" s="15">
        <v>1827203</v>
      </c>
      <c r="AO25" s="13"/>
      <c r="AP25" s="13"/>
      <c r="AQ25" s="13"/>
      <c r="AR25" s="13">
        <v>0</v>
      </c>
      <c r="AS25" s="15">
        <v>1827203</v>
      </c>
      <c r="AU25" s="468">
        <v>1706094.1055958178</v>
      </c>
      <c r="AV25" s="468">
        <v>121108.89440418221</v>
      </c>
      <c r="AW25" s="468">
        <v>1827203</v>
      </c>
    </row>
    <row r="26" spans="1:49" s="16" customFormat="1" ht="15.6" customHeight="1">
      <c r="A26" s="11">
        <v>22</v>
      </c>
      <c r="B26" s="12" t="s">
        <v>84</v>
      </c>
      <c r="C26" s="13">
        <v>1743404</v>
      </c>
      <c r="D26" s="13">
        <v>-261</v>
      </c>
      <c r="E26" s="13"/>
      <c r="F26" s="13"/>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-1875</v>
      </c>
      <c r="AL26" s="13">
        <v>-2501</v>
      </c>
      <c r="AM26" s="54">
        <v>-4637</v>
      </c>
      <c r="AN26" s="15">
        <v>1738767</v>
      </c>
      <c r="AO26" s="13"/>
      <c r="AP26" s="13"/>
      <c r="AQ26" s="13"/>
      <c r="AR26" s="13">
        <v>0</v>
      </c>
      <c r="AS26" s="15">
        <v>1738767</v>
      </c>
      <c r="AU26" s="468">
        <v>1623519.734646081</v>
      </c>
      <c r="AV26" s="468">
        <v>115247.26535391901</v>
      </c>
      <c r="AW26" s="468">
        <v>1738767</v>
      </c>
    </row>
    <row r="27" spans="1:49" s="16" customFormat="1" ht="15.6" customHeight="1">
      <c r="A27" s="11">
        <v>23</v>
      </c>
      <c r="B27" s="12" t="s">
        <v>85</v>
      </c>
      <c r="C27" s="13">
        <v>6004232</v>
      </c>
      <c r="D27" s="13">
        <v>-350</v>
      </c>
      <c r="E27" s="13"/>
      <c r="F27" s="13"/>
      <c r="G27" s="13">
        <v>0</v>
      </c>
      <c r="H27" s="13">
        <v>0</v>
      </c>
      <c r="I27" s="13">
        <v>-1715</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-25403</v>
      </c>
      <c r="AB27" s="13">
        <v>-1143</v>
      </c>
      <c r="AC27" s="13">
        <v>-279</v>
      </c>
      <c r="AD27" s="13">
        <v>0</v>
      </c>
      <c r="AE27" s="13">
        <v>0</v>
      </c>
      <c r="AF27" s="13">
        <v>0</v>
      </c>
      <c r="AG27" s="13">
        <v>0</v>
      </c>
      <c r="AH27" s="13">
        <v>0</v>
      </c>
      <c r="AI27" s="13">
        <v>0</v>
      </c>
      <c r="AJ27" s="13">
        <v>0</v>
      </c>
      <c r="AK27" s="13">
        <v>-6292</v>
      </c>
      <c r="AL27" s="13">
        <v>-12196</v>
      </c>
      <c r="AM27" s="54">
        <v>-47378</v>
      </c>
      <c r="AN27" s="15">
        <v>5956854</v>
      </c>
      <c r="AO27" s="13"/>
      <c r="AP27" s="13"/>
      <c r="AQ27" s="13"/>
      <c r="AR27" s="13">
        <v>0</v>
      </c>
      <c r="AS27" s="15">
        <v>5956854</v>
      </c>
      <c r="AU27" s="468">
        <v>5562027.589323611</v>
      </c>
      <c r="AV27" s="468">
        <v>394826.410676389</v>
      </c>
      <c r="AW27" s="468">
        <v>5956854</v>
      </c>
    </row>
    <row r="28" spans="1:49" s="16" customFormat="1" ht="15.6" customHeight="1">
      <c r="A28" s="11">
        <v>24</v>
      </c>
      <c r="B28" s="12" t="s">
        <v>86</v>
      </c>
      <c r="C28" s="13">
        <v>1225433</v>
      </c>
      <c r="D28" s="13">
        <v>-948</v>
      </c>
      <c r="E28" s="13"/>
      <c r="F28" s="13"/>
      <c r="G28" s="13">
        <v>-3060</v>
      </c>
      <c r="H28" s="13">
        <v>0</v>
      </c>
      <c r="I28" s="13">
        <v>0</v>
      </c>
      <c r="J28" s="13">
        <v>0</v>
      </c>
      <c r="K28" s="13">
        <v>0</v>
      </c>
      <c r="L28" s="13">
        <v>0</v>
      </c>
      <c r="M28" s="13">
        <v>0</v>
      </c>
      <c r="N28" s="13">
        <v>0</v>
      </c>
      <c r="O28" s="13">
        <v>-10028</v>
      </c>
      <c r="P28" s="13">
        <v>0</v>
      </c>
      <c r="Q28" s="13">
        <v>0</v>
      </c>
      <c r="R28" s="13">
        <v>0</v>
      </c>
      <c r="S28" s="13">
        <v>-9178</v>
      </c>
      <c r="T28" s="13">
        <v>0</v>
      </c>
      <c r="U28" s="13">
        <v>0</v>
      </c>
      <c r="V28" s="13">
        <v>0</v>
      </c>
      <c r="W28" s="13">
        <v>0</v>
      </c>
      <c r="X28" s="13">
        <v>-227301</v>
      </c>
      <c r="Y28" s="13">
        <v>0</v>
      </c>
      <c r="Z28" s="13">
        <v>0</v>
      </c>
      <c r="AA28" s="13">
        <v>0</v>
      </c>
      <c r="AB28" s="13">
        <v>0</v>
      </c>
      <c r="AC28" s="13">
        <v>0</v>
      </c>
      <c r="AD28" s="13">
        <v>0</v>
      </c>
      <c r="AE28" s="13">
        <v>0</v>
      </c>
      <c r="AF28" s="13">
        <v>0</v>
      </c>
      <c r="AG28" s="13">
        <v>0</v>
      </c>
      <c r="AH28" s="13">
        <v>0</v>
      </c>
      <c r="AI28" s="13">
        <v>0</v>
      </c>
      <c r="AJ28" s="13">
        <v>0</v>
      </c>
      <c r="AK28" s="13">
        <v>-2919</v>
      </c>
      <c r="AL28" s="13">
        <v>-32256</v>
      </c>
      <c r="AM28" s="54">
        <v>-285690</v>
      </c>
      <c r="AN28" s="15">
        <v>939743</v>
      </c>
      <c r="AO28" s="13"/>
      <c r="AP28" s="13"/>
      <c r="AQ28" s="13"/>
      <c r="AR28" s="13">
        <v>0</v>
      </c>
      <c r="AS28" s="15">
        <v>939743</v>
      </c>
      <c r="AU28" s="468">
        <v>877455.86728728586</v>
      </c>
      <c r="AV28" s="468">
        <v>62287.132712714141</v>
      </c>
      <c r="AW28" s="468">
        <v>939743</v>
      </c>
    </row>
    <row r="29" spans="1:49" s="16" customFormat="1" ht="15.6" customHeight="1">
      <c r="A29" s="22">
        <v>25</v>
      </c>
      <c r="B29" s="23" t="s">
        <v>87</v>
      </c>
      <c r="C29" s="24">
        <v>861159</v>
      </c>
      <c r="D29" s="24">
        <v>0</v>
      </c>
      <c r="E29" s="24"/>
      <c r="F29" s="24"/>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-6573</v>
      </c>
      <c r="AG29" s="24">
        <v>0</v>
      </c>
      <c r="AH29" s="24">
        <v>0</v>
      </c>
      <c r="AI29" s="24">
        <v>0</v>
      </c>
      <c r="AJ29" s="24">
        <v>0</v>
      </c>
      <c r="AK29" s="24">
        <v>-4701</v>
      </c>
      <c r="AL29" s="24">
        <v>2060</v>
      </c>
      <c r="AM29" s="55">
        <v>-9214</v>
      </c>
      <c r="AN29" s="26">
        <v>851945</v>
      </c>
      <c r="AO29" s="24"/>
      <c r="AP29" s="24"/>
      <c r="AQ29" s="24"/>
      <c r="AR29" s="24">
        <v>0</v>
      </c>
      <c r="AS29" s="26">
        <v>851945</v>
      </c>
      <c r="AU29" s="469">
        <v>795477.20904126635</v>
      </c>
      <c r="AV29" s="469">
        <v>56467.790958733647</v>
      </c>
      <c r="AW29" s="469">
        <v>851945</v>
      </c>
    </row>
    <row r="30" spans="1:49" s="16" customFormat="1" ht="15.6" customHeight="1">
      <c r="A30" s="11">
        <v>26</v>
      </c>
      <c r="B30" s="12" t="s">
        <v>88</v>
      </c>
      <c r="C30" s="13">
        <v>18242476</v>
      </c>
      <c r="D30" s="13">
        <v>-8173</v>
      </c>
      <c r="E30" s="13"/>
      <c r="F30" s="13"/>
      <c r="G30" s="13">
        <v>0</v>
      </c>
      <c r="H30" s="13">
        <v>0</v>
      </c>
      <c r="I30" s="13">
        <v>-20430</v>
      </c>
      <c r="J30" s="13">
        <v>-179277</v>
      </c>
      <c r="K30" s="13">
        <v>-73410</v>
      </c>
      <c r="L30" s="13">
        <v>0</v>
      </c>
      <c r="M30" s="13">
        <v>0</v>
      </c>
      <c r="N30" s="13">
        <v>0</v>
      </c>
      <c r="O30" s="13">
        <v>0</v>
      </c>
      <c r="P30" s="13">
        <v>-107208</v>
      </c>
      <c r="Q30" s="13">
        <v>0</v>
      </c>
      <c r="R30" s="13">
        <v>-5170</v>
      </c>
      <c r="S30" s="13">
        <v>0</v>
      </c>
      <c r="T30" s="13">
        <v>0</v>
      </c>
      <c r="U30" s="13">
        <v>0</v>
      </c>
      <c r="V30" s="13">
        <v>0</v>
      </c>
      <c r="W30" s="13">
        <v>0</v>
      </c>
      <c r="X30" s="13">
        <v>0</v>
      </c>
      <c r="Y30" s="13">
        <v>0</v>
      </c>
      <c r="Z30" s="13">
        <v>0</v>
      </c>
      <c r="AA30" s="13">
        <v>0</v>
      </c>
      <c r="AB30" s="13">
        <v>0</v>
      </c>
      <c r="AC30" s="13">
        <v>0</v>
      </c>
      <c r="AD30" s="13">
        <v>0</v>
      </c>
      <c r="AE30" s="13">
        <v>0</v>
      </c>
      <c r="AF30" s="13">
        <v>0</v>
      </c>
      <c r="AG30" s="13">
        <v>0</v>
      </c>
      <c r="AH30" s="13">
        <v>0</v>
      </c>
      <c r="AI30" s="13">
        <v>-102817</v>
      </c>
      <c r="AJ30" s="13">
        <v>0</v>
      </c>
      <c r="AK30" s="13">
        <v>-46546</v>
      </c>
      <c r="AL30" s="13">
        <v>-76320</v>
      </c>
      <c r="AM30" s="54">
        <v>-619351</v>
      </c>
      <c r="AN30" s="15">
        <v>17623125</v>
      </c>
      <c r="AO30" s="13"/>
      <c r="AP30" s="13"/>
      <c r="AQ30" s="13"/>
      <c r="AR30" s="13">
        <v>0</v>
      </c>
      <c r="AS30" s="15">
        <v>17623125</v>
      </c>
      <c r="AU30" s="468">
        <v>16455046.146858502</v>
      </c>
      <c r="AV30" s="468">
        <v>1168078.8531414978</v>
      </c>
      <c r="AW30" s="468">
        <v>17623125</v>
      </c>
    </row>
    <row r="31" spans="1:49" s="16" customFormat="1" ht="15.6" customHeight="1">
      <c r="A31" s="11">
        <v>27</v>
      </c>
      <c r="B31" s="12" t="s">
        <v>89</v>
      </c>
      <c r="C31" s="13">
        <v>3096939</v>
      </c>
      <c r="D31" s="13">
        <v>0</v>
      </c>
      <c r="E31" s="13"/>
      <c r="F31" s="13"/>
      <c r="G31" s="13">
        <v>0</v>
      </c>
      <c r="H31" s="13">
        <v>0</v>
      </c>
      <c r="I31" s="13">
        <v>0</v>
      </c>
      <c r="J31" s="13">
        <v>0</v>
      </c>
      <c r="K31" s="13">
        <v>0</v>
      </c>
      <c r="L31" s="13">
        <v>-944</v>
      </c>
      <c r="M31" s="13">
        <v>0</v>
      </c>
      <c r="N31" s="13">
        <v>0</v>
      </c>
      <c r="O31" s="13">
        <v>0</v>
      </c>
      <c r="P31" s="13">
        <v>0</v>
      </c>
      <c r="Q31" s="13">
        <v>0</v>
      </c>
      <c r="R31" s="13">
        <v>0</v>
      </c>
      <c r="S31" s="13">
        <v>0</v>
      </c>
      <c r="T31" s="13">
        <v>0</v>
      </c>
      <c r="U31" s="13">
        <v>0</v>
      </c>
      <c r="V31" s="13">
        <v>0</v>
      </c>
      <c r="W31" s="13">
        <v>0</v>
      </c>
      <c r="X31" s="13">
        <v>0</v>
      </c>
      <c r="Y31" s="13">
        <v>-813</v>
      </c>
      <c r="Z31" s="13">
        <v>0</v>
      </c>
      <c r="AA31" s="13">
        <v>0</v>
      </c>
      <c r="AB31" s="13">
        <v>0</v>
      </c>
      <c r="AC31" s="13">
        <v>0</v>
      </c>
      <c r="AD31" s="13">
        <v>0</v>
      </c>
      <c r="AE31" s="13">
        <v>0</v>
      </c>
      <c r="AF31" s="13">
        <v>0</v>
      </c>
      <c r="AG31" s="13">
        <v>0</v>
      </c>
      <c r="AH31" s="13">
        <v>0</v>
      </c>
      <c r="AI31" s="13">
        <v>0</v>
      </c>
      <c r="AJ31" s="13">
        <v>0</v>
      </c>
      <c r="AK31" s="13">
        <v>-6310</v>
      </c>
      <c r="AL31" s="13">
        <v>-3031</v>
      </c>
      <c r="AM31" s="54">
        <v>-11098</v>
      </c>
      <c r="AN31" s="15">
        <v>3085841</v>
      </c>
      <c r="AO31" s="13"/>
      <c r="AP31" s="13"/>
      <c r="AQ31" s="13"/>
      <c r="AR31" s="13">
        <v>0</v>
      </c>
      <c r="AS31" s="15">
        <v>3085841</v>
      </c>
      <c r="AU31" s="468">
        <v>2881308.2842496997</v>
      </c>
      <c r="AV31" s="468">
        <v>204532.71575030033</v>
      </c>
      <c r="AW31" s="468">
        <v>3085841</v>
      </c>
    </row>
    <row r="32" spans="1:49" s="16" customFormat="1" ht="15.6" customHeight="1">
      <c r="A32" s="11">
        <v>28</v>
      </c>
      <c r="B32" s="12" t="s">
        <v>90</v>
      </c>
      <c r="C32" s="13">
        <v>10042043</v>
      </c>
      <c r="D32" s="13">
        <v>-3440</v>
      </c>
      <c r="E32" s="13"/>
      <c r="F32" s="13"/>
      <c r="G32" s="13">
        <v>0</v>
      </c>
      <c r="H32" s="13">
        <v>0</v>
      </c>
      <c r="I32" s="13">
        <v>-1418</v>
      </c>
      <c r="J32" s="13">
        <v>0</v>
      </c>
      <c r="K32" s="13">
        <v>0</v>
      </c>
      <c r="L32" s="13">
        <v>0</v>
      </c>
      <c r="M32" s="13">
        <v>0</v>
      </c>
      <c r="N32" s="13">
        <v>0</v>
      </c>
      <c r="O32" s="13">
        <v>0</v>
      </c>
      <c r="P32" s="13">
        <v>229</v>
      </c>
      <c r="Q32" s="13">
        <v>0</v>
      </c>
      <c r="R32" s="13">
        <v>0</v>
      </c>
      <c r="S32" s="13">
        <v>-502</v>
      </c>
      <c r="T32" s="13">
        <v>0</v>
      </c>
      <c r="U32" s="13">
        <v>0</v>
      </c>
      <c r="V32" s="13">
        <v>0</v>
      </c>
      <c r="W32" s="13">
        <v>0</v>
      </c>
      <c r="X32" s="13">
        <v>0</v>
      </c>
      <c r="Y32" s="13">
        <v>0</v>
      </c>
      <c r="Z32" s="13">
        <v>0</v>
      </c>
      <c r="AA32" s="13">
        <v>-428406</v>
      </c>
      <c r="AB32" s="13">
        <v>-345840</v>
      </c>
      <c r="AC32" s="13">
        <v>-148200</v>
      </c>
      <c r="AD32" s="13">
        <v>0</v>
      </c>
      <c r="AE32" s="13">
        <v>0</v>
      </c>
      <c r="AF32" s="13">
        <v>0</v>
      </c>
      <c r="AG32" s="13">
        <v>0</v>
      </c>
      <c r="AH32" s="13">
        <v>0</v>
      </c>
      <c r="AI32" s="13">
        <v>0</v>
      </c>
      <c r="AJ32" s="13">
        <v>0</v>
      </c>
      <c r="AK32" s="13">
        <v>-30195</v>
      </c>
      <c r="AL32" s="13">
        <v>-73924</v>
      </c>
      <c r="AM32" s="54">
        <v>-1031696</v>
      </c>
      <c r="AN32" s="15">
        <v>9010347</v>
      </c>
      <c r="AO32" s="13"/>
      <c r="AP32" s="13"/>
      <c r="AQ32" s="13"/>
      <c r="AR32" s="13">
        <v>0</v>
      </c>
      <c r="AS32" s="15">
        <v>9010347</v>
      </c>
      <c r="AU32" s="468">
        <v>8413131.9322882891</v>
      </c>
      <c r="AV32" s="468">
        <v>597215.06771171093</v>
      </c>
      <c r="AW32" s="468">
        <v>9010347</v>
      </c>
    </row>
    <row r="33" spans="1:49" s="16" customFormat="1" ht="15.6" customHeight="1">
      <c r="A33" s="11">
        <v>29</v>
      </c>
      <c r="B33" s="12" t="s">
        <v>91</v>
      </c>
      <c r="C33" s="13">
        <v>5460203</v>
      </c>
      <c r="D33" s="13">
        <v>-2318</v>
      </c>
      <c r="E33" s="13"/>
      <c r="F33" s="13"/>
      <c r="G33" s="13">
        <v>0</v>
      </c>
      <c r="H33" s="13">
        <v>0</v>
      </c>
      <c r="I33" s="13">
        <v>0</v>
      </c>
      <c r="J33" s="13">
        <v>0</v>
      </c>
      <c r="K33" s="13">
        <v>1784</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-1316</v>
      </c>
      <c r="AJ33" s="13">
        <v>-158</v>
      </c>
      <c r="AK33" s="13">
        <v>-13103</v>
      </c>
      <c r="AL33" s="13">
        <v>-16192</v>
      </c>
      <c r="AM33" s="54">
        <v>-31303</v>
      </c>
      <c r="AN33" s="15">
        <v>5428900</v>
      </c>
      <c r="AO33" s="13"/>
      <c r="AP33" s="13"/>
      <c r="AQ33" s="13"/>
      <c r="AR33" s="13">
        <v>0</v>
      </c>
      <c r="AS33" s="15">
        <v>5428900</v>
      </c>
      <c r="AU33" s="468">
        <v>5069066.9235269073</v>
      </c>
      <c r="AV33" s="468">
        <v>359833.07647309266</v>
      </c>
      <c r="AW33" s="468">
        <v>5428900</v>
      </c>
    </row>
    <row r="34" spans="1:49" s="16" customFormat="1" ht="15.6" customHeight="1">
      <c r="A34" s="22">
        <v>30</v>
      </c>
      <c r="B34" s="23" t="s">
        <v>92</v>
      </c>
      <c r="C34" s="24">
        <v>1308738</v>
      </c>
      <c r="D34" s="24">
        <v>0</v>
      </c>
      <c r="E34" s="24"/>
      <c r="F34" s="24"/>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-714</v>
      </c>
      <c r="AL34" s="24">
        <v>-2805</v>
      </c>
      <c r="AM34" s="55">
        <v>-3519</v>
      </c>
      <c r="AN34" s="26">
        <v>1305219</v>
      </c>
      <c r="AO34" s="24"/>
      <c r="AP34" s="24"/>
      <c r="AQ34" s="24"/>
      <c r="AR34" s="24">
        <v>0</v>
      </c>
      <c r="AS34" s="26">
        <v>1305219</v>
      </c>
      <c r="AU34" s="469">
        <v>1218707.742058035</v>
      </c>
      <c r="AV34" s="469">
        <v>86511.257941965014</v>
      </c>
      <c r="AW34" s="469">
        <v>1305219</v>
      </c>
    </row>
    <row r="35" spans="1:49" s="16" customFormat="1" ht="15.6" customHeight="1">
      <c r="A35" s="11">
        <v>31</v>
      </c>
      <c r="B35" s="12" t="s">
        <v>93</v>
      </c>
      <c r="C35" s="13">
        <v>2167830</v>
      </c>
      <c r="D35" s="13">
        <v>-726</v>
      </c>
      <c r="E35" s="13"/>
      <c r="F35" s="13"/>
      <c r="G35" s="13">
        <v>0</v>
      </c>
      <c r="H35" s="13">
        <v>-26128</v>
      </c>
      <c r="I35" s="13">
        <v>0</v>
      </c>
      <c r="J35" s="13">
        <v>0</v>
      </c>
      <c r="K35" s="13">
        <v>0</v>
      </c>
      <c r="L35" s="13">
        <v>0</v>
      </c>
      <c r="M35" s="13">
        <v>0</v>
      </c>
      <c r="N35" s="13">
        <v>0</v>
      </c>
      <c r="O35" s="13">
        <v>0</v>
      </c>
      <c r="P35" s="13">
        <v>0</v>
      </c>
      <c r="Q35" s="13">
        <v>0</v>
      </c>
      <c r="R35" s="13">
        <v>0</v>
      </c>
      <c r="S35" s="13">
        <v>0</v>
      </c>
      <c r="T35" s="13">
        <v>0</v>
      </c>
      <c r="U35" s="13">
        <v>0</v>
      </c>
      <c r="V35" s="13">
        <v>-784</v>
      </c>
      <c r="W35" s="13">
        <v>0</v>
      </c>
      <c r="X35" s="13">
        <v>0</v>
      </c>
      <c r="Y35" s="13">
        <v>0</v>
      </c>
      <c r="Z35" s="13">
        <v>-1922</v>
      </c>
      <c r="AA35" s="13">
        <v>0</v>
      </c>
      <c r="AB35" s="13">
        <v>0</v>
      </c>
      <c r="AC35" s="13">
        <v>0</v>
      </c>
      <c r="AD35" s="13">
        <v>0</v>
      </c>
      <c r="AE35" s="13">
        <v>0</v>
      </c>
      <c r="AF35" s="13">
        <v>-143803</v>
      </c>
      <c r="AG35" s="13">
        <v>0</v>
      </c>
      <c r="AH35" s="13">
        <v>0</v>
      </c>
      <c r="AI35" s="13">
        <v>0</v>
      </c>
      <c r="AJ35" s="13">
        <v>0</v>
      </c>
      <c r="AK35" s="13">
        <v>-2928</v>
      </c>
      <c r="AL35" s="13">
        <v>-3701</v>
      </c>
      <c r="AM35" s="54">
        <v>-179992</v>
      </c>
      <c r="AN35" s="15">
        <v>1987838</v>
      </c>
      <c r="AO35" s="13"/>
      <c r="AP35" s="13"/>
      <c r="AQ35" s="13"/>
      <c r="AR35" s="13">
        <v>0</v>
      </c>
      <c r="AS35" s="15">
        <v>1987838</v>
      </c>
      <c r="AU35" s="468">
        <v>1856082.0525575862</v>
      </c>
      <c r="AV35" s="468">
        <v>131755.94744241377</v>
      </c>
      <c r="AW35" s="468">
        <v>1987838</v>
      </c>
    </row>
    <row r="36" spans="1:49" s="16" customFormat="1" ht="15.6" customHeight="1">
      <c r="A36" s="11">
        <v>32</v>
      </c>
      <c r="B36" s="12" t="s">
        <v>94</v>
      </c>
      <c r="C36" s="13">
        <v>12642875</v>
      </c>
      <c r="D36" s="13">
        <v>-623</v>
      </c>
      <c r="E36" s="13"/>
      <c r="F36" s="13"/>
      <c r="G36" s="13">
        <v>-848</v>
      </c>
      <c r="H36" s="13">
        <v>0</v>
      </c>
      <c r="I36" s="13">
        <v>0</v>
      </c>
      <c r="J36" s="13">
        <v>0</v>
      </c>
      <c r="K36" s="13">
        <v>0</v>
      </c>
      <c r="L36" s="13">
        <v>0</v>
      </c>
      <c r="M36" s="13">
        <v>0</v>
      </c>
      <c r="N36" s="13">
        <v>0</v>
      </c>
      <c r="O36" s="13">
        <v>-2890</v>
      </c>
      <c r="P36" s="13">
        <v>0</v>
      </c>
      <c r="Q36" s="13">
        <v>0</v>
      </c>
      <c r="R36" s="13">
        <v>0</v>
      </c>
      <c r="S36" s="13">
        <v>-213</v>
      </c>
      <c r="T36" s="13">
        <v>0</v>
      </c>
      <c r="U36" s="13">
        <v>0</v>
      </c>
      <c r="V36" s="13">
        <v>0</v>
      </c>
      <c r="W36" s="13">
        <v>-1901</v>
      </c>
      <c r="X36" s="13">
        <v>0</v>
      </c>
      <c r="Y36" s="13">
        <v>0</v>
      </c>
      <c r="Z36" s="13">
        <v>0</v>
      </c>
      <c r="AA36" s="13">
        <v>0</v>
      </c>
      <c r="AB36" s="13">
        <v>0</v>
      </c>
      <c r="AC36" s="13">
        <v>0</v>
      </c>
      <c r="AD36" s="13">
        <v>-2375</v>
      </c>
      <c r="AE36" s="13">
        <v>-317</v>
      </c>
      <c r="AF36" s="13">
        <v>0</v>
      </c>
      <c r="AG36" s="13">
        <v>-318</v>
      </c>
      <c r="AH36" s="13">
        <v>103</v>
      </c>
      <c r="AI36" s="13">
        <v>0</v>
      </c>
      <c r="AJ36" s="13">
        <v>0</v>
      </c>
      <c r="AK36" s="13">
        <v>-9695</v>
      </c>
      <c r="AL36" s="13">
        <v>-33412</v>
      </c>
      <c r="AM36" s="54">
        <v>-52489</v>
      </c>
      <c r="AN36" s="15">
        <v>12590386</v>
      </c>
      <c r="AO36" s="13"/>
      <c r="AP36" s="13"/>
      <c r="AQ36" s="13"/>
      <c r="AR36" s="13">
        <v>0</v>
      </c>
      <c r="AS36" s="15">
        <v>12590386</v>
      </c>
      <c r="AU36" s="468">
        <v>11755882.264738021</v>
      </c>
      <c r="AV36" s="468">
        <v>834503.73526197858</v>
      </c>
      <c r="AW36" s="468">
        <v>12590386</v>
      </c>
    </row>
    <row r="37" spans="1:49" s="16" customFormat="1" ht="15.6" customHeight="1">
      <c r="A37" s="11">
        <v>33</v>
      </c>
      <c r="B37" s="12" t="s">
        <v>95</v>
      </c>
      <c r="C37" s="13">
        <v>568268</v>
      </c>
      <c r="D37" s="13">
        <v>-1484</v>
      </c>
      <c r="E37" s="13"/>
      <c r="F37" s="13"/>
      <c r="G37" s="13">
        <v>0</v>
      </c>
      <c r="H37" s="13">
        <v>0</v>
      </c>
      <c r="I37" s="13">
        <v>0</v>
      </c>
      <c r="J37" s="13">
        <v>0</v>
      </c>
      <c r="K37" s="13">
        <v>0</v>
      </c>
      <c r="L37" s="13">
        <v>0</v>
      </c>
      <c r="M37" s="13">
        <v>0</v>
      </c>
      <c r="N37" s="13">
        <v>0</v>
      </c>
      <c r="O37" s="13">
        <v>0</v>
      </c>
      <c r="P37" s="13">
        <v>0</v>
      </c>
      <c r="Q37" s="13">
        <v>-136507</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-213</v>
      </c>
      <c r="AL37" s="13">
        <v>-1594</v>
      </c>
      <c r="AM37" s="54">
        <v>-139798</v>
      </c>
      <c r="AN37" s="15">
        <v>428470</v>
      </c>
      <c r="AO37" s="13"/>
      <c r="AP37" s="13"/>
      <c r="AQ37" s="13"/>
      <c r="AR37" s="13">
        <v>0</v>
      </c>
      <c r="AS37" s="15">
        <v>428470</v>
      </c>
      <c r="AU37" s="468">
        <v>400070.56765156367</v>
      </c>
      <c r="AV37" s="468">
        <v>28399.432348436327</v>
      </c>
      <c r="AW37" s="468">
        <v>428470</v>
      </c>
    </row>
    <row r="38" spans="1:49" s="16" customFormat="1" ht="15.6" customHeight="1">
      <c r="A38" s="11">
        <v>34</v>
      </c>
      <c r="B38" s="12" t="s">
        <v>96</v>
      </c>
      <c r="C38" s="13">
        <v>2111092</v>
      </c>
      <c r="D38" s="13">
        <v>-1110</v>
      </c>
      <c r="E38" s="13"/>
      <c r="F38" s="13"/>
      <c r="G38" s="13">
        <v>0</v>
      </c>
      <c r="H38" s="13">
        <v>25</v>
      </c>
      <c r="I38" s="13">
        <v>0</v>
      </c>
      <c r="J38" s="13">
        <v>0</v>
      </c>
      <c r="K38" s="13">
        <v>0</v>
      </c>
      <c r="L38" s="13">
        <v>0</v>
      </c>
      <c r="M38" s="13">
        <v>0</v>
      </c>
      <c r="N38" s="13">
        <v>0</v>
      </c>
      <c r="O38" s="13">
        <v>0</v>
      </c>
      <c r="P38" s="13">
        <v>0</v>
      </c>
      <c r="Q38" s="13">
        <v>0</v>
      </c>
      <c r="R38" s="13">
        <v>0</v>
      </c>
      <c r="S38" s="13">
        <v>0</v>
      </c>
      <c r="T38" s="13">
        <v>0</v>
      </c>
      <c r="U38" s="13">
        <v>0</v>
      </c>
      <c r="V38" s="13">
        <v>-710</v>
      </c>
      <c r="W38" s="13">
        <v>0</v>
      </c>
      <c r="X38" s="13">
        <v>0</v>
      </c>
      <c r="Y38" s="13">
        <v>0</v>
      </c>
      <c r="Z38" s="13">
        <v>0</v>
      </c>
      <c r="AA38" s="13">
        <v>0</v>
      </c>
      <c r="AB38" s="13">
        <v>0</v>
      </c>
      <c r="AC38" s="13">
        <v>0</v>
      </c>
      <c r="AD38" s="13">
        <v>0</v>
      </c>
      <c r="AE38" s="13">
        <v>0</v>
      </c>
      <c r="AF38" s="13">
        <v>0</v>
      </c>
      <c r="AG38" s="13">
        <v>0</v>
      </c>
      <c r="AH38" s="13">
        <v>0</v>
      </c>
      <c r="AI38" s="13">
        <v>0</v>
      </c>
      <c r="AJ38" s="13">
        <v>0</v>
      </c>
      <c r="AK38" s="13">
        <v>-12294</v>
      </c>
      <c r="AL38" s="13">
        <v>-8269</v>
      </c>
      <c r="AM38" s="54">
        <v>-22358</v>
      </c>
      <c r="AN38" s="15">
        <v>2088734</v>
      </c>
      <c r="AO38" s="13"/>
      <c r="AP38" s="13"/>
      <c r="AQ38" s="13"/>
      <c r="AR38" s="13">
        <v>0</v>
      </c>
      <c r="AS38" s="15">
        <v>2088734</v>
      </c>
      <c r="AU38" s="468">
        <v>1950290.5618902633</v>
      </c>
      <c r="AV38" s="468">
        <v>138443.43810973666</v>
      </c>
      <c r="AW38" s="468">
        <v>2088734</v>
      </c>
    </row>
    <row r="39" spans="1:49" s="16" customFormat="1" ht="15.6" customHeight="1">
      <c r="A39" s="22">
        <v>35</v>
      </c>
      <c r="B39" s="23" t="s">
        <v>97</v>
      </c>
      <c r="C39" s="24">
        <v>2744196</v>
      </c>
      <c r="D39" s="24">
        <v>0</v>
      </c>
      <c r="E39" s="24"/>
      <c r="F39" s="24"/>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531</v>
      </c>
      <c r="AF39" s="24">
        <v>0</v>
      </c>
      <c r="AG39" s="24">
        <v>0</v>
      </c>
      <c r="AH39" s="24">
        <v>0</v>
      </c>
      <c r="AI39" s="24">
        <v>0</v>
      </c>
      <c r="AJ39" s="24">
        <v>0</v>
      </c>
      <c r="AK39" s="24">
        <v>-2397</v>
      </c>
      <c r="AL39" s="24">
        <v>-2131</v>
      </c>
      <c r="AM39" s="55">
        <v>-3997</v>
      </c>
      <c r="AN39" s="26">
        <v>2740199</v>
      </c>
      <c r="AO39" s="24"/>
      <c r="AP39" s="24"/>
      <c r="AQ39" s="24"/>
      <c r="AR39" s="24">
        <v>0</v>
      </c>
      <c r="AS39" s="26">
        <v>2740199</v>
      </c>
      <c r="AU39" s="469">
        <v>2558575.7915565781</v>
      </c>
      <c r="AV39" s="469">
        <v>181623.20844342187</v>
      </c>
      <c r="AW39" s="469">
        <v>2740199</v>
      </c>
    </row>
    <row r="40" spans="1:49" s="16" customFormat="1" ht="15.6" customHeight="1">
      <c r="A40" s="11">
        <v>36</v>
      </c>
      <c r="B40" s="12" t="s">
        <v>98</v>
      </c>
      <c r="C40" s="13">
        <v>6165024</v>
      </c>
      <c r="D40" s="13">
        <v>-8057</v>
      </c>
      <c r="E40" s="13">
        <v>-11037179</v>
      </c>
      <c r="F40" s="13">
        <v>-1574719</v>
      </c>
      <c r="G40" s="13">
        <v>0</v>
      </c>
      <c r="H40" s="13">
        <v>0</v>
      </c>
      <c r="I40" s="13">
        <v>-226782</v>
      </c>
      <c r="J40" s="13">
        <v>-141656</v>
      </c>
      <c r="K40" s="13">
        <v>-252993</v>
      </c>
      <c r="L40" s="13">
        <v>0</v>
      </c>
      <c r="M40" s="13">
        <v>0</v>
      </c>
      <c r="N40" s="13">
        <v>0</v>
      </c>
      <c r="O40" s="13">
        <v>0</v>
      </c>
      <c r="P40" s="13">
        <v>-31883</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-13868</v>
      </c>
      <c r="AJ40" s="13">
        <v>0</v>
      </c>
      <c r="AK40" s="13">
        <v>-24254</v>
      </c>
      <c r="AL40" s="13">
        <v>-28770</v>
      </c>
      <c r="AM40" s="54">
        <v>-13340161</v>
      </c>
      <c r="AN40" s="15">
        <v>-7175137</v>
      </c>
      <c r="AO40" s="13">
        <v>0</v>
      </c>
      <c r="AP40" s="13">
        <v>0</v>
      </c>
      <c r="AQ40" s="13">
        <v>0</v>
      </c>
      <c r="AR40" s="13">
        <v>0</v>
      </c>
      <c r="AS40" s="15">
        <v>-7175137</v>
      </c>
      <c r="AU40" s="468">
        <v>-6699561.5388889248</v>
      </c>
      <c r="AV40" s="468">
        <v>-475575.46111107524</v>
      </c>
      <c r="AW40" s="468">
        <v>-7175137</v>
      </c>
    </row>
    <row r="41" spans="1:49" s="16" customFormat="1" ht="15.6" customHeight="1">
      <c r="A41" s="11">
        <v>37</v>
      </c>
      <c r="B41" s="12" t="s">
        <v>99</v>
      </c>
      <c r="C41" s="13">
        <v>9849361</v>
      </c>
      <c r="D41" s="13">
        <v>-1370</v>
      </c>
      <c r="E41" s="13"/>
      <c r="F41" s="13"/>
      <c r="G41" s="13">
        <v>0</v>
      </c>
      <c r="H41" s="13">
        <v>1740</v>
      </c>
      <c r="I41" s="13">
        <v>0</v>
      </c>
      <c r="J41" s="13">
        <v>0</v>
      </c>
      <c r="K41" s="13">
        <v>0</v>
      </c>
      <c r="L41" s="13">
        <v>0</v>
      </c>
      <c r="M41" s="13">
        <v>0</v>
      </c>
      <c r="N41" s="13">
        <v>0</v>
      </c>
      <c r="O41" s="13">
        <v>0</v>
      </c>
      <c r="P41" s="13">
        <v>0</v>
      </c>
      <c r="Q41" s="13">
        <v>0</v>
      </c>
      <c r="R41" s="13">
        <v>0</v>
      </c>
      <c r="S41" s="13">
        <v>0</v>
      </c>
      <c r="T41" s="13">
        <v>0</v>
      </c>
      <c r="U41" s="13">
        <v>0</v>
      </c>
      <c r="V41" s="13">
        <v>-7022</v>
      </c>
      <c r="W41" s="13">
        <v>0</v>
      </c>
      <c r="X41" s="13">
        <v>0</v>
      </c>
      <c r="Y41" s="13">
        <v>0</v>
      </c>
      <c r="Z41" s="13">
        <v>0</v>
      </c>
      <c r="AA41" s="13">
        <v>0</v>
      </c>
      <c r="AB41" s="13">
        <v>0</v>
      </c>
      <c r="AC41" s="13">
        <v>-479</v>
      </c>
      <c r="AD41" s="13">
        <v>0</v>
      </c>
      <c r="AE41" s="13">
        <v>0</v>
      </c>
      <c r="AF41" s="13">
        <v>-3040</v>
      </c>
      <c r="AG41" s="13">
        <v>0</v>
      </c>
      <c r="AH41" s="13">
        <v>0</v>
      </c>
      <c r="AI41" s="13">
        <v>0</v>
      </c>
      <c r="AJ41" s="13">
        <v>0</v>
      </c>
      <c r="AK41" s="13">
        <v>-8365</v>
      </c>
      <c r="AL41" s="13">
        <v>-9423</v>
      </c>
      <c r="AM41" s="54">
        <v>-27959</v>
      </c>
      <c r="AN41" s="15">
        <v>9821402</v>
      </c>
      <c r="AO41" s="13"/>
      <c r="AP41" s="13"/>
      <c r="AQ41" s="13"/>
      <c r="AR41" s="13">
        <v>0</v>
      </c>
      <c r="AS41" s="15">
        <v>9821402</v>
      </c>
      <c r="AU41" s="468">
        <v>9170429.3725913186</v>
      </c>
      <c r="AV41" s="468">
        <v>650972.62740868144</v>
      </c>
      <c r="AW41" s="468">
        <v>9821402</v>
      </c>
    </row>
    <row r="42" spans="1:49" s="16" customFormat="1" ht="15.6" customHeight="1">
      <c r="A42" s="11">
        <v>38</v>
      </c>
      <c r="B42" s="12" t="s">
        <v>100</v>
      </c>
      <c r="C42" s="13">
        <v>888563</v>
      </c>
      <c r="D42" s="13">
        <v>-333</v>
      </c>
      <c r="E42" s="13"/>
      <c r="F42" s="13"/>
      <c r="G42" s="13">
        <v>0</v>
      </c>
      <c r="H42" s="13">
        <v>0</v>
      </c>
      <c r="I42" s="13">
        <v>0</v>
      </c>
      <c r="J42" s="13">
        <v>-13963</v>
      </c>
      <c r="K42" s="13">
        <v>-5558</v>
      </c>
      <c r="L42" s="13">
        <v>0</v>
      </c>
      <c r="M42" s="13">
        <v>0</v>
      </c>
      <c r="N42" s="13">
        <v>0</v>
      </c>
      <c r="O42" s="13">
        <v>0</v>
      </c>
      <c r="P42" s="13">
        <v>-7943</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-3288</v>
      </c>
      <c r="AL42" s="13">
        <v>-7533</v>
      </c>
      <c r="AM42" s="54">
        <v>-38618</v>
      </c>
      <c r="AN42" s="15">
        <v>849945</v>
      </c>
      <c r="AO42" s="13"/>
      <c r="AP42" s="13"/>
      <c r="AQ42" s="13"/>
      <c r="AR42" s="13">
        <v>0</v>
      </c>
      <c r="AS42" s="15">
        <v>849945</v>
      </c>
      <c r="AU42" s="468">
        <v>793609.77109857928</v>
      </c>
      <c r="AV42" s="468">
        <v>56335.22890142072</v>
      </c>
      <c r="AW42" s="468">
        <v>849945</v>
      </c>
    </row>
    <row r="43" spans="1:49" s="16" customFormat="1" ht="15.6" customHeight="1">
      <c r="A43" s="11">
        <v>39</v>
      </c>
      <c r="B43" s="12" t="s">
        <v>101</v>
      </c>
      <c r="C43" s="13">
        <v>1015087</v>
      </c>
      <c r="D43" s="13">
        <v>-147</v>
      </c>
      <c r="E43" s="13"/>
      <c r="F43" s="13"/>
      <c r="G43" s="13">
        <v>0</v>
      </c>
      <c r="H43" s="13">
        <v>0</v>
      </c>
      <c r="I43" s="13">
        <v>0</v>
      </c>
      <c r="J43" s="13">
        <v>0</v>
      </c>
      <c r="K43" s="13">
        <v>0</v>
      </c>
      <c r="L43" s="13">
        <v>0</v>
      </c>
      <c r="M43" s="13">
        <v>0</v>
      </c>
      <c r="N43" s="13">
        <v>0</v>
      </c>
      <c r="O43" s="13">
        <v>-2521</v>
      </c>
      <c r="P43" s="13">
        <v>0</v>
      </c>
      <c r="Q43" s="13">
        <v>0</v>
      </c>
      <c r="R43" s="13">
        <v>0</v>
      </c>
      <c r="S43" s="13">
        <v>0</v>
      </c>
      <c r="T43" s="13">
        <v>0</v>
      </c>
      <c r="U43" s="13">
        <v>0</v>
      </c>
      <c r="V43" s="13">
        <v>0</v>
      </c>
      <c r="W43" s="13">
        <v>83</v>
      </c>
      <c r="X43" s="13">
        <v>0</v>
      </c>
      <c r="Y43" s="13">
        <v>0</v>
      </c>
      <c r="Z43" s="13">
        <v>0</v>
      </c>
      <c r="AA43" s="13">
        <v>0</v>
      </c>
      <c r="AB43" s="13">
        <v>0</v>
      </c>
      <c r="AC43" s="13">
        <v>0</v>
      </c>
      <c r="AD43" s="13">
        <v>0</v>
      </c>
      <c r="AE43" s="13">
        <v>782</v>
      </c>
      <c r="AF43" s="13">
        <v>0</v>
      </c>
      <c r="AG43" s="13">
        <v>0</v>
      </c>
      <c r="AH43" s="13">
        <v>0</v>
      </c>
      <c r="AI43" s="13">
        <v>0</v>
      </c>
      <c r="AJ43" s="13">
        <v>0</v>
      </c>
      <c r="AK43" s="13">
        <v>1294</v>
      </c>
      <c r="AL43" s="13">
        <v>-4357</v>
      </c>
      <c r="AM43" s="54">
        <v>-4866</v>
      </c>
      <c r="AN43" s="15">
        <v>1010221</v>
      </c>
      <c r="AO43" s="13"/>
      <c r="AP43" s="13"/>
      <c r="AQ43" s="13"/>
      <c r="AR43" s="13">
        <v>0</v>
      </c>
      <c r="AS43" s="15">
        <v>1010221</v>
      </c>
      <c r="AU43" s="468">
        <v>943262.51294963539</v>
      </c>
      <c r="AV43" s="468">
        <v>66958.487050364609</v>
      </c>
      <c r="AW43" s="468">
        <v>1010221</v>
      </c>
    </row>
    <row r="44" spans="1:49" s="16" customFormat="1" ht="15.6" customHeight="1">
      <c r="A44" s="22">
        <v>40</v>
      </c>
      <c r="B44" s="23" t="s">
        <v>102</v>
      </c>
      <c r="C44" s="24">
        <v>10896869</v>
      </c>
      <c r="D44" s="24">
        <v>-1080</v>
      </c>
      <c r="E44" s="24"/>
      <c r="F44" s="24"/>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-10560</v>
      </c>
      <c r="AL44" s="24">
        <v>-7982</v>
      </c>
      <c r="AM44" s="55">
        <v>-19622</v>
      </c>
      <c r="AN44" s="26">
        <v>10877247</v>
      </c>
      <c r="AO44" s="24"/>
      <c r="AP44" s="24"/>
      <c r="AQ44" s="24"/>
      <c r="AR44" s="24">
        <v>0</v>
      </c>
      <c r="AS44" s="26">
        <v>10877247</v>
      </c>
      <c r="AU44" s="469">
        <v>10156291.879889531</v>
      </c>
      <c r="AV44" s="469">
        <v>720955.12011046894</v>
      </c>
      <c r="AW44" s="469">
        <v>10877247</v>
      </c>
    </row>
    <row r="45" spans="1:49" s="16" customFormat="1" ht="15.6" customHeight="1">
      <c r="A45" s="11">
        <v>41</v>
      </c>
      <c r="B45" s="12" t="s">
        <v>103</v>
      </c>
      <c r="C45" s="13">
        <v>435128</v>
      </c>
      <c r="D45" s="13">
        <v>0</v>
      </c>
      <c r="E45" s="13"/>
      <c r="F45" s="13"/>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-7724</v>
      </c>
      <c r="AL45" s="13">
        <v>574</v>
      </c>
      <c r="AM45" s="54">
        <v>-7150</v>
      </c>
      <c r="AN45" s="15">
        <v>427978</v>
      </c>
      <c r="AO45" s="13"/>
      <c r="AP45" s="13"/>
      <c r="AQ45" s="13"/>
      <c r="AR45" s="13">
        <v>0</v>
      </c>
      <c r="AS45" s="15">
        <v>427978</v>
      </c>
      <c r="AU45" s="468">
        <v>399611.17791766266</v>
      </c>
      <c r="AV45" s="468">
        <v>28366.822082337341</v>
      </c>
      <c r="AW45" s="468">
        <v>427978</v>
      </c>
    </row>
    <row r="46" spans="1:49" s="16" customFormat="1" ht="15.6" customHeight="1">
      <c r="A46" s="11">
        <v>42</v>
      </c>
      <c r="B46" s="12" t="s">
        <v>104</v>
      </c>
      <c r="C46" s="13">
        <v>1322003</v>
      </c>
      <c r="D46" s="13">
        <v>-2354</v>
      </c>
      <c r="E46" s="13"/>
      <c r="F46" s="13"/>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-5978</v>
      </c>
      <c r="AL46" s="13">
        <v>-4689</v>
      </c>
      <c r="AM46" s="54">
        <v>-13021</v>
      </c>
      <c r="AN46" s="15">
        <v>1308982</v>
      </c>
      <c r="AO46" s="13"/>
      <c r="AP46" s="13"/>
      <c r="AQ46" s="13"/>
      <c r="AR46" s="13">
        <v>0</v>
      </c>
      <c r="AS46" s="15">
        <v>1308982</v>
      </c>
      <c r="AU46" s="468">
        <v>1222221.3265472008</v>
      </c>
      <c r="AV46" s="468">
        <v>86760.673452799208</v>
      </c>
      <c r="AW46" s="468">
        <v>1308982</v>
      </c>
    </row>
    <row r="47" spans="1:49" s="16" customFormat="1" ht="15.6" customHeight="1">
      <c r="A47" s="11">
        <v>43</v>
      </c>
      <c r="B47" s="12" t="s">
        <v>105</v>
      </c>
      <c r="C47" s="13">
        <v>2197333</v>
      </c>
      <c r="D47" s="13">
        <v>-287</v>
      </c>
      <c r="E47" s="13"/>
      <c r="F47" s="13"/>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457</v>
      </c>
      <c r="AL47" s="13">
        <v>-3712</v>
      </c>
      <c r="AM47" s="54">
        <v>-3542</v>
      </c>
      <c r="AN47" s="15">
        <v>2193791</v>
      </c>
      <c r="AO47" s="13"/>
      <c r="AP47" s="13"/>
      <c r="AQ47" s="13"/>
      <c r="AR47" s="13">
        <v>0</v>
      </c>
      <c r="AS47" s="15">
        <v>2193791</v>
      </c>
      <c r="AU47" s="468">
        <v>2048384.275862701</v>
      </c>
      <c r="AV47" s="468">
        <v>145406.724137299</v>
      </c>
      <c r="AW47" s="468">
        <v>2193791</v>
      </c>
    </row>
    <row r="48" spans="1:49" s="16" customFormat="1" ht="15.6" customHeight="1">
      <c r="A48" s="11">
        <v>44</v>
      </c>
      <c r="B48" s="12" t="s">
        <v>106</v>
      </c>
      <c r="C48" s="13">
        <v>3421197</v>
      </c>
      <c r="D48" s="13">
        <v>-715</v>
      </c>
      <c r="E48" s="13"/>
      <c r="F48" s="13"/>
      <c r="G48" s="13">
        <v>0</v>
      </c>
      <c r="H48" s="13">
        <v>0</v>
      </c>
      <c r="I48" s="13">
        <v>369</v>
      </c>
      <c r="J48" s="13">
        <v>-249</v>
      </c>
      <c r="K48" s="13">
        <v>1532</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-4774</v>
      </c>
      <c r="AL48" s="13">
        <v>4217</v>
      </c>
      <c r="AM48" s="54">
        <v>380</v>
      </c>
      <c r="AN48" s="15">
        <v>3421577</v>
      </c>
      <c r="AO48" s="13"/>
      <c r="AP48" s="13"/>
      <c r="AQ48" s="13"/>
      <c r="AR48" s="13">
        <v>0</v>
      </c>
      <c r="AS48" s="15">
        <v>3421577</v>
      </c>
      <c r="AU48" s="468">
        <v>3194791.3568126922</v>
      </c>
      <c r="AV48" s="468">
        <v>226785.64318730775</v>
      </c>
      <c r="AW48" s="468">
        <v>3421577</v>
      </c>
    </row>
    <row r="49" spans="1:49" s="16" customFormat="1" ht="15.6" customHeight="1">
      <c r="A49" s="22">
        <v>45</v>
      </c>
      <c r="B49" s="23" t="s">
        <v>107</v>
      </c>
      <c r="C49" s="24">
        <v>2376928</v>
      </c>
      <c r="D49" s="24">
        <v>-689</v>
      </c>
      <c r="E49" s="24"/>
      <c r="F49" s="24"/>
      <c r="G49" s="24">
        <v>0</v>
      </c>
      <c r="H49" s="24">
        <v>0</v>
      </c>
      <c r="I49" s="24">
        <v>0</v>
      </c>
      <c r="J49" s="24">
        <v>102</v>
      </c>
      <c r="K49" s="24">
        <v>-3463</v>
      </c>
      <c r="L49" s="24">
        <v>0</v>
      </c>
      <c r="M49" s="24">
        <v>0</v>
      </c>
      <c r="N49" s="24">
        <v>0</v>
      </c>
      <c r="O49" s="24">
        <v>0</v>
      </c>
      <c r="P49" s="24">
        <v>-3212</v>
      </c>
      <c r="Q49" s="24">
        <v>0</v>
      </c>
      <c r="R49" s="24">
        <v>0</v>
      </c>
      <c r="S49" s="24">
        <v>0</v>
      </c>
      <c r="T49" s="24">
        <v>0</v>
      </c>
      <c r="U49" s="24">
        <v>0</v>
      </c>
      <c r="V49" s="24">
        <v>0</v>
      </c>
      <c r="W49" s="24">
        <v>0</v>
      </c>
      <c r="X49" s="24">
        <v>0</v>
      </c>
      <c r="Y49" s="24">
        <v>0</v>
      </c>
      <c r="Z49" s="24">
        <v>0</v>
      </c>
      <c r="AA49" s="24">
        <v>0</v>
      </c>
      <c r="AB49" s="24">
        <v>0</v>
      </c>
      <c r="AC49" s="24">
        <v>0</v>
      </c>
      <c r="AD49" s="24">
        <v>0</v>
      </c>
      <c r="AE49" s="24">
        <v>0</v>
      </c>
      <c r="AF49" s="24">
        <v>0</v>
      </c>
      <c r="AG49" s="24">
        <v>0</v>
      </c>
      <c r="AH49" s="24">
        <v>0</v>
      </c>
      <c r="AI49" s="24">
        <v>-3070</v>
      </c>
      <c r="AJ49" s="24">
        <v>0</v>
      </c>
      <c r="AK49" s="24">
        <v>335</v>
      </c>
      <c r="AL49" s="24">
        <v>-27036</v>
      </c>
      <c r="AM49" s="55">
        <v>-37033</v>
      </c>
      <c r="AN49" s="26">
        <v>2339895</v>
      </c>
      <c r="AO49" s="24"/>
      <c r="AP49" s="24"/>
      <c r="AQ49" s="24"/>
      <c r="AR49" s="24">
        <v>0</v>
      </c>
      <c r="AS49" s="26">
        <v>2339895</v>
      </c>
      <c r="AU49" s="469">
        <v>2184804.3524518767</v>
      </c>
      <c r="AV49" s="469">
        <v>155090.64754812326</v>
      </c>
      <c r="AW49" s="469">
        <v>2339895</v>
      </c>
    </row>
    <row r="50" spans="1:49" s="16" customFormat="1" ht="15.6" customHeight="1">
      <c r="A50" s="11">
        <v>46</v>
      </c>
      <c r="B50" s="12" t="s">
        <v>108</v>
      </c>
      <c r="C50" s="13">
        <v>822615</v>
      </c>
      <c r="D50" s="13">
        <v>0</v>
      </c>
      <c r="E50" s="13"/>
      <c r="F50" s="13"/>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-998</v>
      </c>
      <c r="X50" s="13">
        <v>0</v>
      </c>
      <c r="Y50" s="13">
        <v>0</v>
      </c>
      <c r="Z50" s="13">
        <v>0</v>
      </c>
      <c r="AA50" s="13">
        <v>0</v>
      </c>
      <c r="AB50" s="13">
        <v>0</v>
      </c>
      <c r="AC50" s="13">
        <v>0</v>
      </c>
      <c r="AD50" s="13">
        <v>-2153</v>
      </c>
      <c r="AE50" s="13">
        <v>0</v>
      </c>
      <c r="AF50" s="13">
        <v>0</v>
      </c>
      <c r="AG50" s="13">
        <v>0</v>
      </c>
      <c r="AH50" s="13">
        <v>0</v>
      </c>
      <c r="AI50" s="13">
        <v>0</v>
      </c>
      <c r="AJ50" s="13">
        <v>0</v>
      </c>
      <c r="AK50" s="13">
        <v>-6506</v>
      </c>
      <c r="AL50" s="13">
        <v>-6262</v>
      </c>
      <c r="AM50" s="54">
        <v>-15919</v>
      </c>
      <c r="AN50" s="15">
        <v>806696</v>
      </c>
      <c r="AO50" s="13"/>
      <c r="AP50" s="13"/>
      <c r="AQ50" s="13"/>
      <c r="AR50" s="13">
        <v>0</v>
      </c>
      <c r="AS50" s="15">
        <v>806696</v>
      </c>
      <c r="AU50" s="468">
        <v>753227.35930694279</v>
      </c>
      <c r="AV50" s="468">
        <v>53468.640693057212</v>
      </c>
      <c r="AW50" s="468">
        <v>806696</v>
      </c>
    </row>
    <row r="51" spans="1:49" s="16" customFormat="1" ht="15.6" customHeight="1">
      <c r="A51" s="11">
        <v>47</v>
      </c>
      <c r="B51" s="12" t="s">
        <v>109</v>
      </c>
      <c r="C51" s="13">
        <v>1159663</v>
      </c>
      <c r="D51" s="13">
        <v>-119</v>
      </c>
      <c r="E51" s="13"/>
      <c r="F51" s="13"/>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-1413</v>
      </c>
      <c r="AJ51" s="13">
        <v>-32428</v>
      </c>
      <c r="AK51" s="13">
        <v>1889</v>
      </c>
      <c r="AL51" s="13">
        <v>-2544</v>
      </c>
      <c r="AM51" s="54">
        <v>-34615</v>
      </c>
      <c r="AN51" s="15">
        <v>1125048</v>
      </c>
      <c r="AO51" s="13"/>
      <c r="AP51" s="13"/>
      <c r="AQ51" s="13"/>
      <c r="AR51" s="13">
        <v>0</v>
      </c>
      <c r="AS51" s="15">
        <v>1125048</v>
      </c>
      <c r="AU51" s="468">
        <v>1050478.6612720992</v>
      </c>
      <c r="AV51" s="468">
        <v>74569.338727900758</v>
      </c>
      <c r="AW51" s="468">
        <v>1125048</v>
      </c>
    </row>
    <row r="52" spans="1:49" s="16" customFormat="1" ht="15.6" customHeight="1">
      <c r="A52" s="11">
        <v>48</v>
      </c>
      <c r="B52" s="12" t="s">
        <v>110</v>
      </c>
      <c r="C52" s="13">
        <v>2292115</v>
      </c>
      <c r="D52" s="13">
        <v>-1156</v>
      </c>
      <c r="E52" s="13"/>
      <c r="F52" s="13"/>
      <c r="G52" s="13">
        <v>0</v>
      </c>
      <c r="H52" s="13">
        <v>0</v>
      </c>
      <c r="I52" s="13">
        <v>0</v>
      </c>
      <c r="J52" s="13">
        <v>48</v>
      </c>
      <c r="K52" s="13">
        <v>-1430</v>
      </c>
      <c r="L52" s="13">
        <v>0</v>
      </c>
      <c r="M52" s="13">
        <v>0</v>
      </c>
      <c r="N52" s="13">
        <v>0</v>
      </c>
      <c r="O52" s="13">
        <v>0</v>
      </c>
      <c r="P52" s="13">
        <v>-1297</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-867</v>
      </c>
      <c r="AI52" s="13">
        <v>-1734</v>
      </c>
      <c r="AJ52" s="13">
        <v>-7990</v>
      </c>
      <c r="AK52" s="13">
        <v>-25378</v>
      </c>
      <c r="AL52" s="13">
        <v>-16005</v>
      </c>
      <c r="AM52" s="54">
        <v>-55809</v>
      </c>
      <c r="AN52" s="15">
        <v>2236306</v>
      </c>
      <c r="AO52" s="13"/>
      <c r="AP52" s="13"/>
      <c r="AQ52" s="13"/>
      <c r="AR52" s="13">
        <v>0</v>
      </c>
      <c r="AS52" s="15">
        <v>2236306</v>
      </c>
      <c r="AU52" s="468">
        <v>2088081.3379293713</v>
      </c>
      <c r="AV52" s="468">
        <v>148224.66207062872</v>
      </c>
      <c r="AW52" s="468">
        <v>2236306</v>
      </c>
    </row>
    <row r="53" spans="1:49" s="16" customFormat="1" ht="15.6" customHeight="1">
      <c r="A53" s="11">
        <v>49</v>
      </c>
      <c r="B53" s="12" t="s">
        <v>111</v>
      </c>
      <c r="C53" s="13">
        <v>6224025</v>
      </c>
      <c r="D53" s="13">
        <v>-415</v>
      </c>
      <c r="E53" s="13"/>
      <c r="F53" s="13"/>
      <c r="G53" s="13">
        <v>0</v>
      </c>
      <c r="H53" s="13">
        <v>0</v>
      </c>
      <c r="I53" s="13">
        <v>0</v>
      </c>
      <c r="J53" s="13">
        <v>0</v>
      </c>
      <c r="K53" s="13">
        <v>0</v>
      </c>
      <c r="L53" s="13">
        <v>0</v>
      </c>
      <c r="M53" s="13">
        <v>-74759</v>
      </c>
      <c r="N53" s="13">
        <v>0</v>
      </c>
      <c r="O53" s="13">
        <v>0</v>
      </c>
      <c r="P53" s="13">
        <v>0</v>
      </c>
      <c r="Q53" s="13">
        <v>0</v>
      </c>
      <c r="R53" s="13">
        <v>0</v>
      </c>
      <c r="S53" s="13">
        <v>0</v>
      </c>
      <c r="T53" s="13">
        <v>0</v>
      </c>
      <c r="U53" s="13">
        <v>0</v>
      </c>
      <c r="V53" s="13">
        <v>0</v>
      </c>
      <c r="W53" s="13">
        <v>0</v>
      </c>
      <c r="X53" s="13">
        <v>0</v>
      </c>
      <c r="Y53" s="13">
        <v>0</v>
      </c>
      <c r="Z53" s="13">
        <v>0</v>
      </c>
      <c r="AA53" s="13">
        <v>-470</v>
      </c>
      <c r="AB53" s="13">
        <v>-39651</v>
      </c>
      <c r="AC53" s="13">
        <v>-7811</v>
      </c>
      <c r="AD53" s="13">
        <v>0</v>
      </c>
      <c r="AE53" s="13">
        <v>0</v>
      </c>
      <c r="AF53" s="13">
        <v>0</v>
      </c>
      <c r="AG53" s="13">
        <v>0</v>
      </c>
      <c r="AH53" s="13">
        <v>0</v>
      </c>
      <c r="AI53" s="13">
        <v>0</v>
      </c>
      <c r="AJ53" s="13">
        <v>0</v>
      </c>
      <c r="AK53" s="13">
        <v>-13585</v>
      </c>
      <c r="AL53" s="13">
        <v>-7028</v>
      </c>
      <c r="AM53" s="54">
        <v>-143719</v>
      </c>
      <c r="AN53" s="15">
        <v>6080306</v>
      </c>
      <c r="AO53" s="13"/>
      <c r="AP53" s="13"/>
      <c r="AQ53" s="13"/>
      <c r="AR53" s="13">
        <v>0</v>
      </c>
      <c r="AS53" s="15">
        <v>6080306</v>
      </c>
      <c r="AU53" s="468">
        <v>5677297.0637739124</v>
      </c>
      <c r="AV53" s="468">
        <v>403008.93622608762</v>
      </c>
      <c r="AW53" s="468">
        <v>6080306</v>
      </c>
    </row>
    <row r="54" spans="1:49" s="16" customFormat="1" ht="15.6" customHeight="1">
      <c r="A54" s="22">
        <v>50</v>
      </c>
      <c r="B54" s="23" t="s">
        <v>112</v>
      </c>
      <c r="C54" s="24">
        <v>3633730</v>
      </c>
      <c r="D54" s="24">
        <v>-1574</v>
      </c>
      <c r="E54" s="24"/>
      <c r="F54" s="24"/>
      <c r="G54" s="24">
        <v>0</v>
      </c>
      <c r="H54" s="24">
        <v>0</v>
      </c>
      <c r="I54" s="24">
        <v>0</v>
      </c>
      <c r="J54" s="24">
        <v>0</v>
      </c>
      <c r="K54" s="24">
        <v>0</v>
      </c>
      <c r="L54" s="24">
        <v>0</v>
      </c>
      <c r="M54" s="24">
        <v>0</v>
      </c>
      <c r="N54" s="24">
        <v>0</v>
      </c>
      <c r="O54" s="24">
        <v>-845</v>
      </c>
      <c r="P54" s="24">
        <v>0</v>
      </c>
      <c r="Q54" s="24">
        <v>0</v>
      </c>
      <c r="R54" s="24">
        <v>0</v>
      </c>
      <c r="S54" s="24">
        <v>0</v>
      </c>
      <c r="T54" s="24">
        <v>0</v>
      </c>
      <c r="U54" s="24">
        <v>0</v>
      </c>
      <c r="V54" s="24">
        <v>0</v>
      </c>
      <c r="W54" s="24">
        <v>0</v>
      </c>
      <c r="X54" s="24">
        <v>0</v>
      </c>
      <c r="Y54" s="24">
        <v>0</v>
      </c>
      <c r="Z54" s="24">
        <v>0</v>
      </c>
      <c r="AA54" s="24">
        <v>-16667</v>
      </c>
      <c r="AB54" s="24">
        <v>-13103</v>
      </c>
      <c r="AC54" s="24">
        <v>-7832</v>
      </c>
      <c r="AD54" s="24">
        <v>0</v>
      </c>
      <c r="AE54" s="24">
        <v>0</v>
      </c>
      <c r="AF54" s="24">
        <v>0</v>
      </c>
      <c r="AG54" s="24">
        <v>0</v>
      </c>
      <c r="AH54" s="24">
        <v>0</v>
      </c>
      <c r="AI54" s="24">
        <v>0</v>
      </c>
      <c r="AJ54" s="24">
        <v>0</v>
      </c>
      <c r="AK54" s="24">
        <v>-9334</v>
      </c>
      <c r="AL54" s="24">
        <v>-7199</v>
      </c>
      <c r="AM54" s="55">
        <v>-56554</v>
      </c>
      <c r="AN54" s="26">
        <v>3577176</v>
      </c>
      <c r="AO54" s="24"/>
      <c r="AP54" s="24"/>
      <c r="AQ54" s="24"/>
      <c r="AR54" s="24">
        <v>0</v>
      </c>
      <c r="AS54" s="26">
        <v>3577176</v>
      </c>
      <c r="AU54" s="469">
        <v>3340077.0950347744</v>
      </c>
      <c r="AV54" s="469">
        <v>237098.90496522561</v>
      </c>
      <c r="AW54" s="469">
        <v>3577176</v>
      </c>
    </row>
    <row r="55" spans="1:49" s="16" customFormat="1" ht="15.6" customHeight="1">
      <c r="A55" s="11">
        <v>51</v>
      </c>
      <c r="B55" s="12" t="s">
        <v>113</v>
      </c>
      <c r="C55" s="13">
        <v>3562255</v>
      </c>
      <c r="D55" s="13">
        <v>-407</v>
      </c>
      <c r="E55" s="13"/>
      <c r="F55" s="13"/>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0</v>
      </c>
      <c r="Y55" s="13">
        <v>0</v>
      </c>
      <c r="Z55" s="13">
        <v>0</v>
      </c>
      <c r="AA55" s="13">
        <v>-1101</v>
      </c>
      <c r="AB55" s="13">
        <v>0</v>
      </c>
      <c r="AC55" s="13">
        <v>0</v>
      </c>
      <c r="AD55" s="13">
        <v>0</v>
      </c>
      <c r="AE55" s="13">
        <v>0</v>
      </c>
      <c r="AF55" s="13">
        <v>0</v>
      </c>
      <c r="AG55" s="13">
        <v>0</v>
      </c>
      <c r="AH55" s="13">
        <v>0</v>
      </c>
      <c r="AI55" s="13">
        <v>0</v>
      </c>
      <c r="AJ55" s="13">
        <v>0</v>
      </c>
      <c r="AK55" s="13">
        <v>-1523</v>
      </c>
      <c r="AL55" s="13">
        <v>-10531</v>
      </c>
      <c r="AM55" s="54">
        <v>-13562</v>
      </c>
      <c r="AN55" s="15">
        <v>3548693</v>
      </c>
      <c r="AO55" s="13"/>
      <c r="AP55" s="13"/>
      <c r="AQ55" s="13"/>
      <c r="AR55" s="13">
        <v>0</v>
      </c>
      <c r="AS55" s="15">
        <v>3548693</v>
      </c>
      <c r="AU55" s="468">
        <v>3313481.9775739969</v>
      </c>
      <c r="AV55" s="468">
        <v>235211.02242600312</v>
      </c>
      <c r="AW55" s="468">
        <v>3548693</v>
      </c>
    </row>
    <row r="56" spans="1:49" s="16" customFormat="1" ht="15.6" customHeight="1">
      <c r="A56" s="11">
        <v>52</v>
      </c>
      <c r="B56" s="12" t="s">
        <v>114</v>
      </c>
      <c r="C56" s="13">
        <v>18469676</v>
      </c>
      <c r="D56" s="13">
        <v>-1987</v>
      </c>
      <c r="E56" s="13"/>
      <c r="F56" s="13"/>
      <c r="G56" s="13">
        <v>0</v>
      </c>
      <c r="H56" s="13">
        <v>0</v>
      </c>
      <c r="I56" s="13">
        <v>-2115</v>
      </c>
      <c r="J56" s="13">
        <v>-494</v>
      </c>
      <c r="K56" s="13">
        <v>-814</v>
      </c>
      <c r="L56" s="13">
        <v>0</v>
      </c>
      <c r="M56" s="13">
        <v>0</v>
      </c>
      <c r="N56" s="13">
        <v>0</v>
      </c>
      <c r="O56" s="13">
        <v>0</v>
      </c>
      <c r="P56" s="13">
        <v>-511</v>
      </c>
      <c r="Q56" s="13">
        <v>0</v>
      </c>
      <c r="R56" s="13">
        <v>-69</v>
      </c>
      <c r="S56" s="13">
        <v>-5637</v>
      </c>
      <c r="T56" s="13">
        <v>0</v>
      </c>
      <c r="U56" s="13">
        <v>0</v>
      </c>
      <c r="V56" s="13">
        <v>0</v>
      </c>
      <c r="W56" s="13">
        <v>0</v>
      </c>
      <c r="X56" s="13">
        <v>0</v>
      </c>
      <c r="Y56" s="13">
        <v>0</v>
      </c>
      <c r="Z56" s="13">
        <v>0</v>
      </c>
      <c r="AA56" s="13">
        <v>0</v>
      </c>
      <c r="AB56" s="13">
        <v>0</v>
      </c>
      <c r="AC56" s="13">
        <v>0</v>
      </c>
      <c r="AD56" s="13">
        <v>-1119</v>
      </c>
      <c r="AE56" s="13">
        <v>0</v>
      </c>
      <c r="AF56" s="13">
        <v>0</v>
      </c>
      <c r="AG56" s="13">
        <v>0</v>
      </c>
      <c r="AH56" s="13">
        <v>0</v>
      </c>
      <c r="AI56" s="13">
        <v>-704</v>
      </c>
      <c r="AJ56" s="13">
        <v>0</v>
      </c>
      <c r="AK56" s="13">
        <v>-45746</v>
      </c>
      <c r="AL56" s="13">
        <v>-95180</v>
      </c>
      <c r="AM56" s="54">
        <v>-154376</v>
      </c>
      <c r="AN56" s="15">
        <v>18315300</v>
      </c>
      <c r="AO56" s="13"/>
      <c r="AP56" s="13"/>
      <c r="AQ56" s="13"/>
      <c r="AR56" s="13">
        <v>0</v>
      </c>
      <c r="AS56" s="15">
        <v>18315300</v>
      </c>
      <c r="AU56" s="468">
        <v>17101343.075848214</v>
      </c>
      <c r="AV56" s="468">
        <v>1213956.9241517857</v>
      </c>
      <c r="AW56" s="468">
        <v>18315300</v>
      </c>
    </row>
    <row r="57" spans="1:49" s="16" customFormat="1" ht="15.6" customHeight="1">
      <c r="A57" s="11">
        <v>53</v>
      </c>
      <c r="B57" s="12" t="s">
        <v>115</v>
      </c>
      <c r="C57" s="13">
        <v>8975836</v>
      </c>
      <c r="D57" s="13">
        <v>-1985</v>
      </c>
      <c r="E57" s="13"/>
      <c r="F57" s="13"/>
      <c r="G57" s="13">
        <v>0</v>
      </c>
      <c r="H57" s="13">
        <v>0</v>
      </c>
      <c r="I57" s="13">
        <v>0</v>
      </c>
      <c r="J57" s="13">
        <v>0</v>
      </c>
      <c r="K57" s="13">
        <v>23</v>
      </c>
      <c r="L57" s="13">
        <v>0</v>
      </c>
      <c r="M57" s="13">
        <v>0</v>
      </c>
      <c r="N57" s="13">
        <v>0</v>
      </c>
      <c r="O57" s="13">
        <v>-631</v>
      </c>
      <c r="P57" s="13">
        <v>-318</v>
      </c>
      <c r="Q57" s="13">
        <v>0</v>
      </c>
      <c r="R57" s="13">
        <v>0</v>
      </c>
      <c r="S57" s="13">
        <v>0</v>
      </c>
      <c r="T57" s="13">
        <v>0</v>
      </c>
      <c r="U57" s="13">
        <v>0</v>
      </c>
      <c r="V57" s="13">
        <v>0</v>
      </c>
      <c r="W57" s="13">
        <v>0</v>
      </c>
      <c r="X57" s="13">
        <v>0</v>
      </c>
      <c r="Y57" s="13">
        <v>0</v>
      </c>
      <c r="Z57" s="13">
        <v>0</v>
      </c>
      <c r="AA57" s="13">
        <v>0</v>
      </c>
      <c r="AB57" s="13">
        <v>0</v>
      </c>
      <c r="AC57" s="13">
        <v>0</v>
      </c>
      <c r="AD57" s="13">
        <v>-50957</v>
      </c>
      <c r="AE57" s="13">
        <v>0</v>
      </c>
      <c r="AF57" s="13">
        <v>0</v>
      </c>
      <c r="AG57" s="13">
        <v>0</v>
      </c>
      <c r="AH57" s="13">
        <v>0</v>
      </c>
      <c r="AI57" s="13">
        <v>0</v>
      </c>
      <c r="AJ57" s="13">
        <v>0</v>
      </c>
      <c r="AK57" s="13">
        <v>-15413</v>
      </c>
      <c r="AL57" s="13">
        <v>-54165</v>
      </c>
      <c r="AM57" s="54">
        <v>-123446</v>
      </c>
      <c r="AN57" s="15">
        <v>8852390</v>
      </c>
      <c r="AO57" s="13"/>
      <c r="AP57" s="13"/>
      <c r="AQ57" s="13"/>
      <c r="AR57" s="13">
        <v>0</v>
      </c>
      <c r="AS57" s="15">
        <v>8852390</v>
      </c>
      <c r="AU57" s="468">
        <v>8265644.4847317794</v>
      </c>
      <c r="AV57" s="468">
        <v>586745.51526822057</v>
      </c>
      <c r="AW57" s="468">
        <v>8852390</v>
      </c>
    </row>
    <row r="58" spans="1:49" s="16" customFormat="1" ht="15.6" customHeight="1">
      <c r="A58" s="11">
        <v>54</v>
      </c>
      <c r="B58" s="12" t="s">
        <v>116</v>
      </c>
      <c r="C58" s="13">
        <v>324970</v>
      </c>
      <c r="D58" s="13">
        <v>-361</v>
      </c>
      <c r="E58" s="13"/>
      <c r="F58" s="13"/>
      <c r="G58" s="13">
        <v>0</v>
      </c>
      <c r="H58" s="13">
        <v>0</v>
      </c>
      <c r="I58" s="13">
        <v>0</v>
      </c>
      <c r="J58" s="13">
        <v>0</v>
      </c>
      <c r="K58" s="13">
        <v>0</v>
      </c>
      <c r="L58" s="13">
        <v>0</v>
      </c>
      <c r="M58" s="13">
        <v>0</v>
      </c>
      <c r="N58" s="13">
        <v>0</v>
      </c>
      <c r="O58" s="13">
        <v>0</v>
      </c>
      <c r="P58" s="13">
        <v>0</v>
      </c>
      <c r="Q58" s="13">
        <v>-1429</v>
      </c>
      <c r="R58" s="13">
        <v>0</v>
      </c>
      <c r="S58" s="13">
        <v>0</v>
      </c>
      <c r="T58" s="13">
        <v>-5142</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618</v>
      </c>
      <c r="AL58" s="13">
        <v>1272</v>
      </c>
      <c r="AM58" s="54">
        <v>-5042</v>
      </c>
      <c r="AN58" s="15">
        <v>319928</v>
      </c>
      <c r="AO58" s="13"/>
      <c r="AP58" s="13"/>
      <c r="AQ58" s="13"/>
      <c r="AR58" s="13">
        <v>0</v>
      </c>
      <c r="AS58" s="15">
        <v>319928</v>
      </c>
      <c r="AU58" s="468">
        <v>298722.84306399385</v>
      </c>
      <c r="AV58" s="468">
        <v>21205.156936006155</v>
      </c>
      <c r="AW58" s="468">
        <v>319928</v>
      </c>
    </row>
    <row r="59" spans="1:49" s="16" customFormat="1" ht="15.6" customHeight="1">
      <c r="A59" s="22">
        <v>55</v>
      </c>
      <c r="B59" s="23" t="s">
        <v>117</v>
      </c>
      <c r="C59" s="24">
        <v>7314711</v>
      </c>
      <c r="D59" s="24">
        <v>-2150</v>
      </c>
      <c r="E59" s="24"/>
      <c r="F59" s="24"/>
      <c r="G59" s="24">
        <v>0</v>
      </c>
      <c r="H59" s="24">
        <v>0</v>
      </c>
      <c r="I59" s="24">
        <v>0</v>
      </c>
      <c r="J59" s="24">
        <v>28</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-876</v>
      </c>
      <c r="AC59" s="24">
        <v>0</v>
      </c>
      <c r="AD59" s="24">
        <v>0</v>
      </c>
      <c r="AE59" s="24">
        <v>0</v>
      </c>
      <c r="AF59" s="24">
        <v>0</v>
      </c>
      <c r="AG59" s="24">
        <v>0</v>
      </c>
      <c r="AH59" s="24">
        <v>0</v>
      </c>
      <c r="AI59" s="24">
        <v>0</v>
      </c>
      <c r="AJ59" s="24">
        <v>0</v>
      </c>
      <c r="AK59" s="24">
        <v>-23104</v>
      </c>
      <c r="AL59" s="24">
        <v>-18784</v>
      </c>
      <c r="AM59" s="55">
        <v>-44886</v>
      </c>
      <c r="AN59" s="26">
        <v>7269825</v>
      </c>
      <c r="AO59" s="24"/>
      <c r="AP59" s="24"/>
      <c r="AQ59" s="24"/>
      <c r="AR59" s="24">
        <v>0</v>
      </c>
      <c r="AS59" s="26">
        <v>7269825</v>
      </c>
      <c r="AU59" s="469">
        <v>6787973.5208475012</v>
      </c>
      <c r="AV59" s="469">
        <v>481851.47915249877</v>
      </c>
      <c r="AW59" s="469">
        <v>7269825</v>
      </c>
    </row>
    <row r="60" spans="1:49" s="16" customFormat="1" ht="15.6" customHeight="1">
      <c r="A60" s="11">
        <v>56</v>
      </c>
      <c r="B60" s="12" t="s">
        <v>118</v>
      </c>
      <c r="C60" s="13">
        <v>1017881</v>
      </c>
      <c r="D60" s="13">
        <v>-437</v>
      </c>
      <c r="E60" s="13"/>
      <c r="F60" s="13"/>
      <c r="G60" s="13">
        <v>0</v>
      </c>
      <c r="H60" s="13">
        <v>-280874</v>
      </c>
      <c r="I60" s="13">
        <v>0</v>
      </c>
      <c r="J60" s="13">
        <v>0</v>
      </c>
      <c r="K60" s="13">
        <v>0</v>
      </c>
      <c r="L60" s="13">
        <v>0</v>
      </c>
      <c r="M60" s="13">
        <v>0</v>
      </c>
      <c r="N60" s="13">
        <v>0</v>
      </c>
      <c r="O60" s="13">
        <v>0</v>
      </c>
      <c r="P60" s="13">
        <v>0</v>
      </c>
      <c r="Q60" s="13">
        <v>0</v>
      </c>
      <c r="R60" s="13">
        <v>0</v>
      </c>
      <c r="S60" s="13">
        <v>0</v>
      </c>
      <c r="T60" s="13">
        <v>0</v>
      </c>
      <c r="U60" s="13">
        <v>0</v>
      </c>
      <c r="V60" s="13">
        <v>-508</v>
      </c>
      <c r="W60" s="13">
        <v>0</v>
      </c>
      <c r="X60" s="13">
        <v>0</v>
      </c>
      <c r="Y60" s="13">
        <v>0</v>
      </c>
      <c r="Z60" s="13">
        <v>-38873</v>
      </c>
      <c r="AA60" s="13">
        <v>0</v>
      </c>
      <c r="AB60" s="13">
        <v>0</v>
      </c>
      <c r="AC60" s="13">
        <v>0</v>
      </c>
      <c r="AD60" s="13">
        <v>0</v>
      </c>
      <c r="AE60" s="13">
        <v>0</v>
      </c>
      <c r="AF60" s="13">
        <v>-10966</v>
      </c>
      <c r="AG60" s="13">
        <v>0</v>
      </c>
      <c r="AH60" s="13">
        <v>0</v>
      </c>
      <c r="AI60" s="13">
        <v>0</v>
      </c>
      <c r="AJ60" s="13">
        <v>-1015</v>
      </c>
      <c r="AK60" s="13">
        <v>2254</v>
      </c>
      <c r="AL60" s="13">
        <v>-6265</v>
      </c>
      <c r="AM60" s="54">
        <v>-336684</v>
      </c>
      <c r="AN60" s="15">
        <v>681197</v>
      </c>
      <c r="AO60" s="13"/>
      <c r="AP60" s="13"/>
      <c r="AQ60" s="13"/>
      <c r="AR60" s="13">
        <v>0</v>
      </c>
      <c r="AS60" s="15">
        <v>681197</v>
      </c>
      <c r="AU60" s="468">
        <v>636046.56212230073</v>
      </c>
      <c r="AV60" s="468">
        <v>45150.437877699267</v>
      </c>
      <c r="AW60" s="468">
        <v>681197</v>
      </c>
    </row>
    <row r="61" spans="1:49" s="16" customFormat="1" ht="15.6" customHeight="1">
      <c r="A61" s="11">
        <v>57</v>
      </c>
      <c r="B61" s="12" t="s">
        <v>119</v>
      </c>
      <c r="C61" s="13">
        <v>4216676</v>
      </c>
      <c r="D61" s="13">
        <v>-1496</v>
      </c>
      <c r="E61" s="13"/>
      <c r="F61" s="13"/>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-16816</v>
      </c>
      <c r="AB61" s="13">
        <v>-4441</v>
      </c>
      <c r="AC61" s="13">
        <v>-1323</v>
      </c>
      <c r="AD61" s="13">
        <v>0</v>
      </c>
      <c r="AE61" s="13">
        <v>0</v>
      </c>
      <c r="AF61" s="13">
        <v>0</v>
      </c>
      <c r="AG61" s="13">
        <v>0</v>
      </c>
      <c r="AH61" s="13">
        <v>0</v>
      </c>
      <c r="AI61" s="13">
        <v>0</v>
      </c>
      <c r="AJ61" s="13">
        <v>0</v>
      </c>
      <c r="AK61" s="13">
        <v>-496</v>
      </c>
      <c r="AL61" s="13">
        <v>-4424</v>
      </c>
      <c r="AM61" s="54">
        <v>-28996</v>
      </c>
      <c r="AN61" s="15">
        <v>4187680</v>
      </c>
      <c r="AO61" s="13"/>
      <c r="AP61" s="13"/>
      <c r="AQ61" s="13"/>
      <c r="AR61" s="13">
        <v>0</v>
      </c>
      <c r="AS61" s="15">
        <v>4187680</v>
      </c>
      <c r="AU61" s="468">
        <v>3910116.2619158868</v>
      </c>
      <c r="AV61" s="468">
        <v>277563.73808411323</v>
      </c>
      <c r="AW61" s="468">
        <v>4187680</v>
      </c>
    </row>
    <row r="62" spans="1:49" s="16" customFormat="1" ht="15.6" customHeight="1">
      <c r="A62" s="11">
        <v>58</v>
      </c>
      <c r="B62" s="12" t="s">
        <v>120</v>
      </c>
      <c r="C62" s="13">
        <v>4229532</v>
      </c>
      <c r="D62" s="13">
        <v>-196</v>
      </c>
      <c r="E62" s="13"/>
      <c r="F62" s="13"/>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0</v>
      </c>
      <c r="AE62" s="13">
        <v>0</v>
      </c>
      <c r="AF62" s="13">
        <v>0</v>
      </c>
      <c r="AG62" s="13">
        <v>0</v>
      </c>
      <c r="AH62" s="13">
        <v>0</v>
      </c>
      <c r="AI62" s="13">
        <v>0</v>
      </c>
      <c r="AJ62" s="13">
        <v>0</v>
      </c>
      <c r="AK62" s="13">
        <v>-7549</v>
      </c>
      <c r="AL62" s="13">
        <v>192</v>
      </c>
      <c r="AM62" s="54">
        <v>-7553</v>
      </c>
      <c r="AN62" s="15">
        <v>4221979</v>
      </c>
      <c r="AO62" s="13"/>
      <c r="AP62" s="13"/>
      <c r="AQ62" s="13"/>
      <c r="AR62" s="13">
        <v>0</v>
      </c>
      <c r="AS62" s="15">
        <v>4221979</v>
      </c>
      <c r="AU62" s="468">
        <v>3942141.8889139988</v>
      </c>
      <c r="AV62" s="468">
        <v>279837.11108600115</v>
      </c>
      <c r="AW62" s="468">
        <v>4221979</v>
      </c>
    </row>
    <row r="63" spans="1:49" s="16" customFormat="1" ht="15.6" customHeight="1">
      <c r="A63" s="11">
        <v>59</v>
      </c>
      <c r="B63" s="12" t="s">
        <v>121</v>
      </c>
      <c r="C63" s="13">
        <v>3043311</v>
      </c>
      <c r="D63" s="13">
        <v>-354</v>
      </c>
      <c r="E63" s="13"/>
      <c r="F63" s="13"/>
      <c r="G63" s="13">
        <v>0</v>
      </c>
      <c r="H63" s="13">
        <v>0</v>
      </c>
      <c r="I63" s="13">
        <v>0</v>
      </c>
      <c r="J63" s="13">
        <v>0</v>
      </c>
      <c r="K63" s="13">
        <v>0</v>
      </c>
      <c r="L63" s="13">
        <v>0</v>
      </c>
      <c r="M63" s="13">
        <v>0</v>
      </c>
      <c r="N63" s="13">
        <v>0</v>
      </c>
      <c r="O63" s="13">
        <v>0</v>
      </c>
      <c r="P63" s="13">
        <v>-112</v>
      </c>
      <c r="Q63" s="13">
        <v>0</v>
      </c>
      <c r="R63" s="13">
        <v>-23946</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-1670</v>
      </c>
      <c r="AL63" s="13">
        <v>-1137</v>
      </c>
      <c r="AM63" s="54">
        <v>-27219</v>
      </c>
      <c r="AN63" s="15">
        <v>3016092</v>
      </c>
      <c r="AO63" s="13"/>
      <c r="AP63" s="13"/>
      <c r="AQ63" s="13"/>
      <c r="AR63" s="13">
        <v>0</v>
      </c>
      <c r="AS63" s="15">
        <v>3016092</v>
      </c>
      <c r="AU63" s="468">
        <v>2816182.3197174594</v>
      </c>
      <c r="AV63" s="468">
        <v>199909.68028254062</v>
      </c>
      <c r="AW63" s="468">
        <v>3016092</v>
      </c>
    </row>
    <row r="64" spans="1:49" s="16" customFormat="1" ht="15.6" customHeight="1">
      <c r="A64" s="22">
        <v>60</v>
      </c>
      <c r="B64" s="23" t="s">
        <v>122</v>
      </c>
      <c r="C64" s="24">
        <v>2987667</v>
      </c>
      <c r="D64" s="24">
        <v>-2410</v>
      </c>
      <c r="E64" s="24"/>
      <c r="F64" s="24"/>
      <c r="G64" s="24">
        <v>0</v>
      </c>
      <c r="H64" s="24">
        <v>0</v>
      </c>
      <c r="I64" s="24">
        <v>0</v>
      </c>
      <c r="J64" s="24">
        <v>0</v>
      </c>
      <c r="K64" s="24">
        <v>0</v>
      </c>
      <c r="L64" s="24">
        <v>0</v>
      </c>
      <c r="M64" s="24">
        <v>0</v>
      </c>
      <c r="N64" s="24">
        <v>0</v>
      </c>
      <c r="O64" s="24">
        <v>0</v>
      </c>
      <c r="P64" s="24">
        <v>0</v>
      </c>
      <c r="Q64" s="24">
        <v>0</v>
      </c>
      <c r="R64" s="24">
        <v>0</v>
      </c>
      <c r="S64" s="24">
        <v>0</v>
      </c>
      <c r="T64" s="24">
        <v>0</v>
      </c>
      <c r="U64" s="24">
        <v>0</v>
      </c>
      <c r="V64" s="24">
        <v>-960</v>
      </c>
      <c r="W64" s="24">
        <v>0</v>
      </c>
      <c r="X64" s="24">
        <v>0</v>
      </c>
      <c r="Y64" s="24">
        <v>0</v>
      </c>
      <c r="Z64" s="24">
        <v>0</v>
      </c>
      <c r="AA64" s="24">
        <v>0</v>
      </c>
      <c r="AB64" s="24">
        <v>0</v>
      </c>
      <c r="AC64" s="24">
        <v>0</v>
      </c>
      <c r="AD64" s="24">
        <v>0</v>
      </c>
      <c r="AE64" s="24">
        <v>0</v>
      </c>
      <c r="AF64" s="24">
        <v>-824</v>
      </c>
      <c r="AG64" s="24">
        <v>0</v>
      </c>
      <c r="AH64" s="24">
        <v>0</v>
      </c>
      <c r="AI64" s="24">
        <v>0</v>
      </c>
      <c r="AJ64" s="24">
        <v>0</v>
      </c>
      <c r="AK64" s="24">
        <v>-1213</v>
      </c>
      <c r="AL64" s="24">
        <v>-12092</v>
      </c>
      <c r="AM64" s="55">
        <v>-17499</v>
      </c>
      <c r="AN64" s="26">
        <v>2970168</v>
      </c>
      <c r="AO64" s="24"/>
      <c r="AP64" s="24"/>
      <c r="AQ64" s="24"/>
      <c r="AR64" s="24">
        <v>0</v>
      </c>
      <c r="AS64" s="26">
        <v>2970168</v>
      </c>
      <c r="AU64" s="469">
        <v>2773302.2096774792</v>
      </c>
      <c r="AV64" s="469">
        <v>196865.79032252077</v>
      </c>
      <c r="AW64" s="469">
        <v>2970168</v>
      </c>
    </row>
    <row r="65" spans="1:49" s="16" customFormat="1" ht="15.6" customHeight="1">
      <c r="A65" s="11">
        <v>61</v>
      </c>
      <c r="B65" s="12" t="s">
        <v>123</v>
      </c>
      <c r="C65" s="13">
        <v>1110808</v>
      </c>
      <c r="D65" s="13">
        <v>-588</v>
      </c>
      <c r="E65" s="13"/>
      <c r="F65" s="13"/>
      <c r="G65" s="13">
        <v>1084</v>
      </c>
      <c r="H65" s="13">
        <v>0</v>
      </c>
      <c r="I65" s="13">
        <v>0</v>
      </c>
      <c r="J65" s="13">
        <v>0</v>
      </c>
      <c r="K65" s="13">
        <v>0</v>
      </c>
      <c r="L65" s="13">
        <v>0</v>
      </c>
      <c r="M65" s="13">
        <v>0</v>
      </c>
      <c r="N65" s="13">
        <v>0</v>
      </c>
      <c r="O65" s="13">
        <v>-11574</v>
      </c>
      <c r="P65" s="13">
        <v>0</v>
      </c>
      <c r="Q65" s="13">
        <v>0</v>
      </c>
      <c r="R65" s="13">
        <v>0</v>
      </c>
      <c r="S65" s="13">
        <v>-5432</v>
      </c>
      <c r="T65" s="13">
        <v>0</v>
      </c>
      <c r="U65" s="13">
        <v>0</v>
      </c>
      <c r="V65" s="13">
        <v>0</v>
      </c>
      <c r="W65" s="13">
        <v>-3695</v>
      </c>
      <c r="X65" s="13">
        <v>-34886</v>
      </c>
      <c r="Y65" s="13">
        <v>0</v>
      </c>
      <c r="Z65" s="13">
        <v>0</v>
      </c>
      <c r="AA65" s="13">
        <v>0</v>
      </c>
      <c r="AB65" s="13">
        <v>0</v>
      </c>
      <c r="AC65" s="13">
        <v>0</v>
      </c>
      <c r="AD65" s="13">
        <v>0</v>
      </c>
      <c r="AE65" s="13">
        <v>-1956</v>
      </c>
      <c r="AF65" s="13">
        <v>0</v>
      </c>
      <c r="AG65" s="13">
        <v>0</v>
      </c>
      <c r="AH65" s="13">
        <v>0</v>
      </c>
      <c r="AI65" s="13">
        <v>0</v>
      </c>
      <c r="AJ65" s="13">
        <v>0</v>
      </c>
      <c r="AK65" s="13">
        <v>-6163</v>
      </c>
      <c r="AL65" s="13">
        <v>-12716</v>
      </c>
      <c r="AM65" s="54">
        <v>-75926</v>
      </c>
      <c r="AN65" s="15">
        <v>1034882</v>
      </c>
      <c r="AO65" s="13"/>
      <c r="AP65" s="13"/>
      <c r="AQ65" s="13"/>
      <c r="AR65" s="13">
        <v>0</v>
      </c>
      <c r="AS65" s="15">
        <v>1034882</v>
      </c>
      <c r="AU65" s="468">
        <v>966288.95650193829</v>
      </c>
      <c r="AV65" s="468">
        <v>68593.043498061714</v>
      </c>
      <c r="AW65" s="468">
        <v>1034882</v>
      </c>
    </row>
    <row r="66" spans="1:49" s="16" customFormat="1" ht="15.6" customHeight="1">
      <c r="A66" s="11">
        <v>62</v>
      </c>
      <c r="B66" s="12" t="s">
        <v>124</v>
      </c>
      <c r="C66" s="13">
        <v>1137698</v>
      </c>
      <c r="D66" s="13">
        <v>-421</v>
      </c>
      <c r="E66" s="13"/>
      <c r="F66" s="13"/>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-970</v>
      </c>
      <c r="AL66" s="13">
        <v>-2203</v>
      </c>
      <c r="AM66" s="54">
        <v>-3594</v>
      </c>
      <c r="AN66" s="15">
        <v>1134104</v>
      </c>
      <c r="AO66" s="13"/>
      <c r="AP66" s="13"/>
      <c r="AQ66" s="13"/>
      <c r="AR66" s="13">
        <v>0</v>
      </c>
      <c r="AS66" s="15">
        <v>1134104</v>
      </c>
      <c r="AU66" s="468">
        <v>1058934.4202765864</v>
      </c>
      <c r="AV66" s="468">
        <v>75169.579723413568</v>
      </c>
      <c r="AW66" s="468">
        <v>1134104</v>
      </c>
    </row>
    <row r="67" spans="1:49" s="16" customFormat="1" ht="15.6" customHeight="1">
      <c r="A67" s="11">
        <v>63</v>
      </c>
      <c r="B67" s="12" t="s">
        <v>125</v>
      </c>
      <c r="C67" s="13">
        <v>862479</v>
      </c>
      <c r="D67" s="13">
        <v>-728</v>
      </c>
      <c r="E67" s="13"/>
      <c r="F67" s="13"/>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-624</v>
      </c>
      <c r="AI67" s="13">
        <v>0</v>
      </c>
      <c r="AJ67" s="13">
        <v>0</v>
      </c>
      <c r="AK67" s="13">
        <v>-2878</v>
      </c>
      <c r="AL67" s="13">
        <v>3642</v>
      </c>
      <c r="AM67" s="54">
        <v>-588</v>
      </c>
      <c r="AN67" s="15">
        <v>861891</v>
      </c>
      <c r="AO67" s="13"/>
      <c r="AP67" s="13"/>
      <c r="AQ67" s="13"/>
      <c r="AR67" s="13">
        <v>0</v>
      </c>
      <c r="AS67" s="15">
        <v>861891</v>
      </c>
      <c r="AU67" s="468">
        <v>804763.97793024918</v>
      </c>
      <c r="AV67" s="468">
        <v>57127.022069750819</v>
      </c>
      <c r="AW67" s="468">
        <v>861891</v>
      </c>
    </row>
    <row r="68" spans="1:49" s="16" customFormat="1" ht="15.6" customHeight="1">
      <c r="A68" s="11">
        <v>64</v>
      </c>
      <c r="B68" s="12" t="s">
        <v>126</v>
      </c>
      <c r="C68" s="13">
        <v>1340089</v>
      </c>
      <c r="D68" s="13">
        <v>0</v>
      </c>
      <c r="E68" s="13"/>
      <c r="F68" s="13"/>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-318</v>
      </c>
      <c r="AG68" s="13">
        <v>0</v>
      </c>
      <c r="AH68" s="13">
        <v>0</v>
      </c>
      <c r="AI68" s="13">
        <v>0</v>
      </c>
      <c r="AJ68" s="13">
        <v>0</v>
      </c>
      <c r="AK68" s="13">
        <v>536</v>
      </c>
      <c r="AL68" s="13">
        <v>967</v>
      </c>
      <c r="AM68" s="54">
        <v>1185</v>
      </c>
      <c r="AN68" s="15">
        <v>1341274</v>
      </c>
      <c r="AO68" s="13"/>
      <c r="AP68" s="13"/>
      <c r="AQ68" s="13"/>
      <c r="AR68" s="13">
        <v>0</v>
      </c>
      <c r="AS68" s="15">
        <v>1341274</v>
      </c>
      <c r="AU68" s="468">
        <v>1252372.979569826</v>
      </c>
      <c r="AV68" s="468">
        <v>88901.020430173958</v>
      </c>
      <c r="AW68" s="468">
        <v>1341274</v>
      </c>
    </row>
    <row r="69" spans="1:49" s="16" customFormat="1" ht="15.6" customHeight="1">
      <c r="A69" s="22">
        <v>65</v>
      </c>
      <c r="B69" s="23" t="s">
        <v>127</v>
      </c>
      <c r="C69" s="24">
        <v>3779290</v>
      </c>
      <c r="D69" s="24">
        <v>-1337</v>
      </c>
      <c r="E69" s="24"/>
      <c r="F69" s="24"/>
      <c r="G69" s="24">
        <v>0</v>
      </c>
      <c r="H69" s="24">
        <v>-1817</v>
      </c>
      <c r="I69" s="24">
        <v>0</v>
      </c>
      <c r="J69" s="24">
        <v>0</v>
      </c>
      <c r="K69" s="24">
        <v>0</v>
      </c>
      <c r="L69" s="24">
        <v>0</v>
      </c>
      <c r="M69" s="24">
        <v>0</v>
      </c>
      <c r="N69" s="24">
        <v>0</v>
      </c>
      <c r="O69" s="24">
        <v>0</v>
      </c>
      <c r="P69" s="24">
        <v>0</v>
      </c>
      <c r="Q69" s="24">
        <v>0</v>
      </c>
      <c r="R69" s="24">
        <v>0</v>
      </c>
      <c r="S69" s="24">
        <v>0</v>
      </c>
      <c r="T69" s="24">
        <v>0</v>
      </c>
      <c r="U69" s="24">
        <v>0</v>
      </c>
      <c r="V69" s="24">
        <v>-57897</v>
      </c>
      <c r="W69" s="24">
        <v>0</v>
      </c>
      <c r="X69" s="24">
        <v>0</v>
      </c>
      <c r="Y69" s="24">
        <v>0</v>
      </c>
      <c r="Z69" s="24">
        <v>0</v>
      </c>
      <c r="AA69" s="24">
        <v>0</v>
      </c>
      <c r="AB69" s="24">
        <v>0</v>
      </c>
      <c r="AC69" s="24">
        <v>0</v>
      </c>
      <c r="AD69" s="24">
        <v>0</v>
      </c>
      <c r="AE69" s="24">
        <v>0</v>
      </c>
      <c r="AF69" s="24">
        <v>0</v>
      </c>
      <c r="AG69" s="24">
        <v>0</v>
      </c>
      <c r="AH69" s="24">
        <v>0</v>
      </c>
      <c r="AI69" s="24">
        <v>0</v>
      </c>
      <c r="AJ69" s="24">
        <v>0</v>
      </c>
      <c r="AK69" s="24">
        <v>-1497</v>
      </c>
      <c r="AL69" s="24">
        <v>-10684</v>
      </c>
      <c r="AM69" s="55">
        <v>-73232</v>
      </c>
      <c r="AN69" s="26">
        <v>3706058</v>
      </c>
      <c r="AO69" s="24"/>
      <c r="AP69" s="24"/>
      <c r="AQ69" s="24"/>
      <c r="AR69" s="24">
        <v>0</v>
      </c>
      <c r="AS69" s="26">
        <v>3706058</v>
      </c>
      <c r="AU69" s="469">
        <v>3460416.6634994717</v>
      </c>
      <c r="AV69" s="469">
        <v>245641.33650052827</v>
      </c>
      <c r="AW69" s="469">
        <v>3706058</v>
      </c>
    </row>
    <row r="70" spans="1:49" s="16" customFormat="1" ht="15.6" customHeight="1">
      <c r="A70" s="11">
        <v>66</v>
      </c>
      <c r="B70" s="12" t="s">
        <v>128</v>
      </c>
      <c r="C70" s="13">
        <v>805031</v>
      </c>
      <c r="D70" s="13">
        <v>0</v>
      </c>
      <c r="E70" s="13"/>
      <c r="F70" s="13"/>
      <c r="G70" s="13">
        <v>0</v>
      </c>
      <c r="H70" s="13">
        <v>0</v>
      </c>
      <c r="I70" s="13">
        <v>0</v>
      </c>
      <c r="J70" s="13">
        <v>0</v>
      </c>
      <c r="K70" s="13">
        <v>0</v>
      </c>
      <c r="L70" s="13">
        <v>0</v>
      </c>
      <c r="M70" s="13">
        <v>0</v>
      </c>
      <c r="N70" s="13">
        <v>0</v>
      </c>
      <c r="O70" s="13">
        <v>0</v>
      </c>
      <c r="P70" s="13">
        <v>0</v>
      </c>
      <c r="Q70" s="13">
        <v>0</v>
      </c>
      <c r="R70" s="13">
        <v>-222593</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-649</v>
      </c>
      <c r="AL70" s="13">
        <v>-1996</v>
      </c>
      <c r="AM70" s="54">
        <v>-225238</v>
      </c>
      <c r="AN70" s="15">
        <v>579793</v>
      </c>
      <c r="AO70" s="13"/>
      <c r="AP70" s="13"/>
      <c r="AQ70" s="13"/>
      <c r="AR70" s="13">
        <v>0</v>
      </c>
      <c r="AS70" s="15">
        <v>579793</v>
      </c>
      <c r="AU70" s="468">
        <v>541363.72355218115</v>
      </c>
      <c r="AV70" s="468">
        <v>38429.276447818847</v>
      </c>
      <c r="AW70" s="468">
        <v>579793</v>
      </c>
    </row>
    <row r="71" spans="1:49" s="16" customFormat="1" ht="15.6" customHeight="1">
      <c r="A71" s="11">
        <v>67</v>
      </c>
      <c r="B71" s="12" t="s">
        <v>129</v>
      </c>
      <c r="C71" s="13">
        <v>2684652</v>
      </c>
      <c r="D71" s="13">
        <v>0</v>
      </c>
      <c r="E71" s="13"/>
      <c r="F71" s="13"/>
      <c r="G71" s="13">
        <v>-644</v>
      </c>
      <c r="H71" s="13">
        <v>0</v>
      </c>
      <c r="I71" s="13">
        <v>0</v>
      </c>
      <c r="J71" s="13">
        <v>0</v>
      </c>
      <c r="K71" s="13">
        <v>0</v>
      </c>
      <c r="L71" s="13">
        <v>0</v>
      </c>
      <c r="M71" s="13">
        <v>0</v>
      </c>
      <c r="N71" s="13">
        <v>0</v>
      </c>
      <c r="O71" s="13">
        <v>-3523</v>
      </c>
      <c r="P71" s="13">
        <v>0</v>
      </c>
      <c r="Q71" s="13">
        <v>0</v>
      </c>
      <c r="R71" s="13">
        <v>0</v>
      </c>
      <c r="S71" s="13">
        <v>0</v>
      </c>
      <c r="T71" s="13">
        <v>0</v>
      </c>
      <c r="U71" s="13">
        <v>-1274</v>
      </c>
      <c r="V71" s="13">
        <v>0</v>
      </c>
      <c r="W71" s="13">
        <v>-5197</v>
      </c>
      <c r="X71" s="13">
        <v>0</v>
      </c>
      <c r="Y71" s="13">
        <v>0</v>
      </c>
      <c r="Z71" s="13">
        <v>0</v>
      </c>
      <c r="AA71" s="13">
        <v>0</v>
      </c>
      <c r="AB71" s="13">
        <v>0</v>
      </c>
      <c r="AC71" s="13">
        <v>0</v>
      </c>
      <c r="AD71" s="13">
        <v>0</v>
      </c>
      <c r="AE71" s="13">
        <v>0</v>
      </c>
      <c r="AF71" s="13">
        <v>0</v>
      </c>
      <c r="AG71" s="13">
        <v>-1336</v>
      </c>
      <c r="AH71" s="13">
        <v>-436</v>
      </c>
      <c r="AI71" s="13">
        <v>0</v>
      </c>
      <c r="AJ71" s="13">
        <v>0</v>
      </c>
      <c r="AK71" s="13">
        <v>-6178</v>
      </c>
      <c r="AL71" s="13">
        <v>-20570</v>
      </c>
      <c r="AM71" s="54">
        <v>-39158</v>
      </c>
      <c r="AN71" s="15">
        <v>2645494</v>
      </c>
      <c r="AO71" s="13"/>
      <c r="AP71" s="13"/>
      <c r="AQ71" s="13"/>
      <c r="AR71" s="13">
        <v>0</v>
      </c>
      <c r="AS71" s="15">
        <v>2645494</v>
      </c>
      <c r="AU71" s="468">
        <v>2470147.936375489</v>
      </c>
      <c r="AV71" s="468">
        <v>175346.06362451101</v>
      </c>
      <c r="AW71" s="468">
        <v>2645494</v>
      </c>
    </row>
    <row r="72" spans="1:49" s="16" customFormat="1" ht="15.6" customHeight="1">
      <c r="A72" s="11">
        <v>68</v>
      </c>
      <c r="B72" s="12" t="s">
        <v>130</v>
      </c>
      <c r="C72" s="13">
        <v>900482</v>
      </c>
      <c r="D72" s="13">
        <v>-241</v>
      </c>
      <c r="E72" s="13"/>
      <c r="F72" s="13"/>
      <c r="G72" s="13">
        <v>-3161</v>
      </c>
      <c r="H72" s="13">
        <v>0</v>
      </c>
      <c r="I72" s="13">
        <v>0</v>
      </c>
      <c r="J72" s="13">
        <v>0</v>
      </c>
      <c r="K72" s="13">
        <v>0</v>
      </c>
      <c r="L72" s="13">
        <v>0</v>
      </c>
      <c r="M72" s="13">
        <v>0</v>
      </c>
      <c r="N72" s="13">
        <v>0</v>
      </c>
      <c r="O72" s="13">
        <v>-1671</v>
      </c>
      <c r="P72" s="13">
        <v>0</v>
      </c>
      <c r="Q72" s="13">
        <v>0</v>
      </c>
      <c r="R72" s="13">
        <v>0</v>
      </c>
      <c r="S72" s="13">
        <v>1438</v>
      </c>
      <c r="T72" s="13">
        <v>0</v>
      </c>
      <c r="U72" s="13">
        <v>-46486</v>
      </c>
      <c r="V72" s="13">
        <v>0</v>
      </c>
      <c r="W72" s="13">
        <v>-84011</v>
      </c>
      <c r="X72" s="13">
        <v>0</v>
      </c>
      <c r="Y72" s="13">
        <v>0</v>
      </c>
      <c r="Z72" s="13">
        <v>0</v>
      </c>
      <c r="AA72" s="13">
        <v>0</v>
      </c>
      <c r="AB72" s="13">
        <v>0</v>
      </c>
      <c r="AC72" s="13">
        <v>0</v>
      </c>
      <c r="AD72" s="13">
        <v>0</v>
      </c>
      <c r="AE72" s="13">
        <v>-2994</v>
      </c>
      <c r="AF72" s="13">
        <v>0</v>
      </c>
      <c r="AG72" s="13">
        <v>0</v>
      </c>
      <c r="AH72" s="13">
        <v>-50</v>
      </c>
      <c r="AI72" s="13">
        <v>0</v>
      </c>
      <c r="AJ72" s="13">
        <v>0</v>
      </c>
      <c r="AK72" s="13">
        <v>-3771</v>
      </c>
      <c r="AL72" s="13">
        <v>-971</v>
      </c>
      <c r="AM72" s="54">
        <v>-141918</v>
      </c>
      <c r="AN72" s="15">
        <v>758564</v>
      </c>
      <c r="AO72" s="13"/>
      <c r="AP72" s="13"/>
      <c r="AQ72" s="13"/>
      <c r="AR72" s="13">
        <v>0</v>
      </c>
      <c r="AS72" s="15">
        <v>758564</v>
      </c>
      <c r="AU72" s="468">
        <v>708285.59777823591</v>
      </c>
      <c r="AV72" s="468">
        <v>50278.402221764089</v>
      </c>
      <c r="AW72" s="468">
        <v>758564</v>
      </c>
    </row>
    <row r="73" spans="1:49" s="16" customFormat="1" ht="15.6" customHeight="1">
      <c r="A73" s="56">
        <v>69</v>
      </c>
      <c r="B73" s="57" t="s">
        <v>131</v>
      </c>
      <c r="C73" s="33">
        <v>2446179</v>
      </c>
      <c r="D73" s="33">
        <v>0</v>
      </c>
      <c r="E73" s="33"/>
      <c r="F73" s="33"/>
      <c r="G73" s="33">
        <v>276</v>
      </c>
      <c r="H73" s="33">
        <v>0</v>
      </c>
      <c r="I73" s="33">
        <v>0</v>
      </c>
      <c r="J73" s="33">
        <v>0</v>
      </c>
      <c r="K73" s="33">
        <v>0</v>
      </c>
      <c r="L73" s="33">
        <v>0</v>
      </c>
      <c r="M73" s="33">
        <v>0</v>
      </c>
      <c r="N73" s="33">
        <v>0</v>
      </c>
      <c r="O73" s="33">
        <v>-5489</v>
      </c>
      <c r="P73" s="33">
        <v>0</v>
      </c>
      <c r="Q73" s="33">
        <v>0</v>
      </c>
      <c r="R73" s="33">
        <v>0</v>
      </c>
      <c r="S73" s="33">
        <v>-658</v>
      </c>
      <c r="T73" s="33">
        <v>0</v>
      </c>
      <c r="U73" s="33">
        <v>475</v>
      </c>
      <c r="V73" s="33">
        <v>0</v>
      </c>
      <c r="W73" s="33">
        <v>1953</v>
      </c>
      <c r="X73" s="33">
        <v>0</v>
      </c>
      <c r="Y73" s="33">
        <v>0</v>
      </c>
      <c r="Z73" s="33">
        <v>0</v>
      </c>
      <c r="AA73" s="33">
        <v>0</v>
      </c>
      <c r="AB73" s="33">
        <v>0</v>
      </c>
      <c r="AC73" s="33">
        <v>0</v>
      </c>
      <c r="AD73" s="33">
        <v>0</v>
      </c>
      <c r="AE73" s="33">
        <v>-1735</v>
      </c>
      <c r="AF73" s="33">
        <v>0</v>
      </c>
      <c r="AG73" s="33">
        <v>0</v>
      </c>
      <c r="AH73" s="33">
        <v>0</v>
      </c>
      <c r="AI73" s="33">
        <v>0</v>
      </c>
      <c r="AJ73" s="33">
        <v>0</v>
      </c>
      <c r="AK73" s="33">
        <v>1820</v>
      </c>
      <c r="AL73" s="33">
        <v>-13584</v>
      </c>
      <c r="AM73" s="58">
        <v>-16942</v>
      </c>
      <c r="AN73" s="36">
        <v>2429237</v>
      </c>
      <c r="AO73" s="33"/>
      <c r="AP73" s="33"/>
      <c r="AQ73" s="33"/>
      <c r="AR73" s="33">
        <v>0</v>
      </c>
      <c r="AS73" s="36">
        <v>2429237</v>
      </c>
      <c r="AU73" s="470">
        <v>2268224.6727896505</v>
      </c>
      <c r="AV73" s="470">
        <v>161012.3272103495</v>
      </c>
      <c r="AW73" s="470">
        <v>2429237</v>
      </c>
    </row>
    <row r="74" spans="1:49" s="42" customFormat="1" ht="15.6" customHeight="1">
      <c r="A74" s="37"/>
      <c r="B74" s="38" t="s">
        <v>132</v>
      </c>
      <c r="C74" s="59">
        <v>278097994</v>
      </c>
      <c r="D74" s="59">
        <v>-94502</v>
      </c>
      <c r="E74" s="59">
        <v>-12668203</v>
      </c>
      <c r="F74" s="59">
        <v>-1574719</v>
      </c>
      <c r="G74" s="59">
        <v>-375234</v>
      </c>
      <c r="H74" s="59">
        <v>-306145</v>
      </c>
      <c r="I74" s="59">
        <v>-252091</v>
      </c>
      <c r="J74" s="59">
        <v>-336065</v>
      </c>
      <c r="K74" s="59">
        <v>-334329</v>
      </c>
      <c r="L74" s="59">
        <v>-460688</v>
      </c>
      <c r="M74" s="59">
        <v>-74865</v>
      </c>
      <c r="N74" s="59">
        <v>-230106</v>
      </c>
      <c r="O74" s="59">
        <v>-183663</v>
      </c>
      <c r="P74" s="59">
        <v>-152255</v>
      </c>
      <c r="Q74" s="59">
        <v>-137528</v>
      </c>
      <c r="R74" s="59">
        <v>-251778</v>
      </c>
      <c r="S74" s="59">
        <v>-435014</v>
      </c>
      <c r="T74" s="59">
        <v>-137077</v>
      </c>
      <c r="U74" s="59">
        <v>-116111</v>
      </c>
      <c r="V74" s="59">
        <v>-67881</v>
      </c>
      <c r="W74" s="59">
        <v>-252647</v>
      </c>
      <c r="X74" s="59">
        <v>-279552</v>
      </c>
      <c r="Y74" s="59">
        <v>-335735</v>
      </c>
      <c r="Z74" s="59">
        <v>-52772</v>
      </c>
      <c r="AA74" s="59">
        <v>-489348</v>
      </c>
      <c r="AB74" s="59">
        <v>-408856</v>
      </c>
      <c r="AC74" s="59">
        <v>-162282</v>
      </c>
      <c r="AD74" s="59">
        <v>-56604</v>
      </c>
      <c r="AE74" s="59">
        <v>-156716</v>
      </c>
      <c r="AF74" s="59">
        <v>-186196</v>
      </c>
      <c r="AG74" s="59">
        <v>-11971</v>
      </c>
      <c r="AH74" s="59">
        <v>-38895</v>
      </c>
      <c r="AI74" s="59">
        <v>-124922</v>
      </c>
      <c r="AJ74" s="59">
        <v>-48098</v>
      </c>
      <c r="AK74" s="59">
        <v>-606578</v>
      </c>
      <c r="AL74" s="59">
        <v>-895374</v>
      </c>
      <c r="AM74" s="60">
        <v>-22294800</v>
      </c>
      <c r="AN74" s="61">
        <v>255803194</v>
      </c>
      <c r="AO74" s="59">
        <v>0</v>
      </c>
      <c r="AP74" s="59">
        <v>0</v>
      </c>
      <c r="AQ74" s="59">
        <v>0</v>
      </c>
      <c r="AR74" s="59">
        <v>0</v>
      </c>
      <c r="AS74" s="61">
        <v>255803194</v>
      </c>
      <c r="AU74" s="471">
        <v>238848295.16807023</v>
      </c>
      <c r="AV74" s="471">
        <v>16954898.831929743</v>
      </c>
      <c r="AW74" s="471">
        <v>255803194</v>
      </c>
    </row>
  </sheetData>
  <sheetProtection formatCells="0" formatColumns="0" formatRows="0" sort="0"/>
  <mergeCells count="14">
    <mergeCell ref="AW1:AW2"/>
    <mergeCell ref="AU1:AU2"/>
    <mergeCell ref="AV1:AV2"/>
    <mergeCell ref="AI1:AM1"/>
    <mergeCell ref="AN1:AN2"/>
    <mergeCell ref="AO1:AO2"/>
    <mergeCell ref="AP1:AR1"/>
    <mergeCell ref="AS1:AS2"/>
    <mergeCell ref="AA1:AH1"/>
    <mergeCell ref="A1:B2"/>
    <mergeCell ref="C1:C2"/>
    <mergeCell ref="D1:J1"/>
    <mergeCell ref="K1:R1"/>
    <mergeCell ref="S1:Z1"/>
  </mergeCells>
  <printOptions horizontalCentered="1"/>
  <pageMargins left="0.35" right="0.35" top="1.1000000000000001" bottom="0.5" header="0.5" footer="0.25"/>
  <pageSetup paperSize="5" scale="65" firstPageNumber="13" orientation="portrait" r:id="rId1"/>
  <headerFooter>
    <oddHeader>&amp;L&amp;"Arial,Bold"&amp;18&amp;K000000Table 2A-2:  FY2016-17 Budget Letter 
MFP Monthly Transfer Amount (June 25, 2017)</oddHeader>
    <oddFooter>&amp;R&amp;P</oddFooter>
  </headerFooter>
  <colBreaks count="4" manualBreakCount="4">
    <brk id="10" max="73" man="1"/>
    <brk id="18" max="73" man="1"/>
    <brk id="26" max="73" man="1"/>
    <brk id="34"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7"/>
  <sheetViews>
    <sheetView view="pageBreakPreview" zoomScale="80" zoomScaleNormal="85" zoomScaleSheetLayoutView="80" workbookViewId="0">
      <pane xSplit="2" ySplit="3" topLeftCell="C4"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cols>
    <col min="1" max="1" width="4.7109375" style="761" bestFit="1" customWidth="1"/>
    <col min="2" max="2" width="18.7109375" style="773" customWidth="1"/>
    <col min="3" max="3" width="15.42578125" style="773" bestFit="1" customWidth="1"/>
    <col min="4" max="4" width="13.42578125" style="773" customWidth="1"/>
    <col min="5" max="5" width="8.7109375" style="882" customWidth="1"/>
    <col min="6" max="6" width="12.140625" style="773" customWidth="1"/>
    <col min="7" max="7" width="8.7109375" style="773" customWidth="1"/>
    <col min="8" max="8" width="14" style="773" customWidth="1"/>
    <col min="9" max="9" width="8.7109375" style="773" customWidth="1"/>
    <col min="10" max="10" width="11.7109375" style="773" customWidth="1"/>
    <col min="11" max="11" width="8.7109375" style="773" customWidth="1"/>
    <col min="12" max="12" width="13" style="773" customWidth="1"/>
    <col min="13" max="13" width="12.28515625" style="851" customWidth="1"/>
    <col min="14" max="14" width="8.7109375" style="773" customWidth="1"/>
    <col min="15" max="15" width="13.42578125" style="773" customWidth="1"/>
    <col min="16" max="16" width="14.140625" style="773" customWidth="1"/>
    <col min="17" max="17" width="9.85546875" style="773" bestFit="1" customWidth="1"/>
    <col min="18" max="18" width="16.7109375" style="773" customWidth="1"/>
    <col min="19" max="19" width="19.7109375" style="853" customWidth="1"/>
    <col min="20" max="20" width="17.7109375" style="853" customWidth="1"/>
    <col min="21" max="21" width="16.5703125" style="853" customWidth="1"/>
    <col min="22" max="24" width="12.28515625" style="853" customWidth="1"/>
    <col min="25" max="25" width="18.7109375" style="853" customWidth="1"/>
    <col min="26" max="26" width="15.85546875" style="853" customWidth="1"/>
    <col min="27" max="27" width="8.85546875" style="853" customWidth="1"/>
    <col min="28" max="28" width="14.140625" style="853" customWidth="1"/>
    <col min="29" max="29" width="14.42578125" style="853" customWidth="1"/>
    <col min="30" max="30" width="13.85546875" style="853" customWidth="1"/>
    <col min="31" max="31" width="13.28515625" style="853" customWidth="1"/>
    <col min="32" max="32" width="8.7109375" style="853" customWidth="1"/>
    <col min="33" max="33" width="7.7109375" style="853" bestFit="1" customWidth="1"/>
    <col min="34" max="34" width="15.5703125" style="853" bestFit="1" customWidth="1"/>
    <col min="35" max="35" width="8.7109375" style="853" customWidth="1"/>
    <col min="36" max="36" width="17.42578125" style="853" customWidth="1"/>
    <col min="37" max="37" width="9.42578125" style="853" bestFit="1" customWidth="1"/>
    <col min="38" max="38" width="18.85546875" style="853" customWidth="1"/>
    <col min="39" max="39" width="9.42578125" style="853" bestFit="1" customWidth="1"/>
    <col min="40" max="40" width="17.28515625" style="853" customWidth="1"/>
    <col min="41" max="41" width="9.42578125" style="853" bestFit="1" customWidth="1"/>
    <col min="42" max="42" width="17.85546875" style="853" customWidth="1"/>
    <col min="43" max="43" width="9.42578125" style="853" bestFit="1" customWidth="1"/>
    <col min="44" max="44" width="13.85546875" style="853" customWidth="1"/>
    <col min="45" max="45" width="7.28515625" style="853" customWidth="1"/>
    <col min="46" max="46" width="15.7109375" style="853" customWidth="1"/>
    <col min="47" max="47" width="9.7109375" style="853" customWidth="1"/>
    <col min="48" max="48" width="7.28515625" style="853" customWidth="1"/>
    <col min="49" max="49" width="11.85546875" style="853" customWidth="1"/>
    <col min="50" max="50" width="15.5703125" style="853" bestFit="1" customWidth="1"/>
    <col min="51" max="51" width="9.7109375" style="853" customWidth="1"/>
    <col min="52" max="52" width="7.28515625" style="853" customWidth="1"/>
    <col min="53" max="53" width="6.42578125" style="773" customWidth="1"/>
    <col min="54" max="16384" width="9.140625" style="773"/>
  </cols>
  <sheetData>
    <row r="1" spans="1:52" s="761" customFormat="1" ht="20.25" customHeight="1">
      <c r="C1" s="762"/>
      <c r="D1" s="763">
        <v>0.22</v>
      </c>
      <c r="E1" s="763"/>
      <c r="F1" s="764">
        <v>0.06</v>
      </c>
      <c r="G1" s="764"/>
      <c r="H1" s="765">
        <v>1.5</v>
      </c>
      <c r="I1" s="766"/>
      <c r="J1" s="763">
        <v>0.6</v>
      </c>
      <c r="K1" s="763"/>
      <c r="L1" s="767">
        <v>7500</v>
      </c>
      <c r="M1" s="767">
        <v>37500</v>
      </c>
      <c r="N1" s="767">
        <v>37500</v>
      </c>
      <c r="Q1" s="768">
        <v>3961</v>
      </c>
      <c r="S1" s="769"/>
      <c r="T1" s="770">
        <v>0.75</v>
      </c>
      <c r="U1" s="771"/>
      <c r="V1" s="772"/>
      <c r="W1" s="772"/>
      <c r="X1" s="772"/>
      <c r="Z1" s="773"/>
      <c r="AA1" s="773"/>
      <c r="AB1" s="774">
        <v>0.34</v>
      </c>
      <c r="AC1" s="773"/>
      <c r="AD1" s="775">
        <v>1.72</v>
      </c>
      <c r="AE1" s="776"/>
      <c r="AF1" s="773"/>
      <c r="AG1" s="773"/>
      <c r="AH1" s="773"/>
      <c r="AI1" s="773"/>
      <c r="AJ1" s="777" t="s">
        <v>555</v>
      </c>
      <c r="AK1" s="778"/>
      <c r="AL1" s="778"/>
      <c r="AM1" s="779"/>
      <c r="AN1" s="780" t="s">
        <v>556</v>
      </c>
      <c r="AO1" s="781"/>
      <c r="AP1" s="781"/>
      <c r="AQ1" s="782"/>
      <c r="AR1" s="773"/>
      <c r="AS1" s="773"/>
      <c r="AT1" s="773"/>
      <c r="AU1" s="773"/>
      <c r="AV1" s="773"/>
      <c r="AW1" s="773"/>
      <c r="AX1" s="773"/>
      <c r="AY1" s="773"/>
      <c r="AZ1" s="773"/>
    </row>
    <row r="2" spans="1:52" s="761" customFormat="1" ht="139.15" customHeight="1">
      <c r="A2" s="783" t="s">
        <v>0</v>
      </c>
      <c r="B2" s="784"/>
      <c r="C2" s="785" t="s">
        <v>557</v>
      </c>
      <c r="D2" s="785" t="s">
        <v>558</v>
      </c>
      <c r="E2" s="785" t="s">
        <v>559</v>
      </c>
      <c r="F2" s="785" t="s">
        <v>560</v>
      </c>
      <c r="G2" s="785" t="s">
        <v>559</v>
      </c>
      <c r="H2" s="785" t="s">
        <v>561</v>
      </c>
      <c r="I2" s="785" t="s">
        <v>562</v>
      </c>
      <c r="J2" s="785" t="s">
        <v>563</v>
      </c>
      <c r="K2" s="785" t="s">
        <v>562</v>
      </c>
      <c r="L2" s="785" t="s">
        <v>564</v>
      </c>
      <c r="M2" s="786" t="s">
        <v>565</v>
      </c>
      <c r="N2" s="785" t="s">
        <v>562</v>
      </c>
      <c r="O2" s="785" t="s">
        <v>566</v>
      </c>
      <c r="P2" s="785" t="s">
        <v>567</v>
      </c>
      <c r="Q2" s="785" t="s">
        <v>568</v>
      </c>
      <c r="R2" s="785" t="s">
        <v>569</v>
      </c>
      <c r="S2" s="787" t="s">
        <v>570</v>
      </c>
      <c r="T2" s="788" t="s">
        <v>571</v>
      </c>
      <c r="U2" s="789" t="s">
        <v>572</v>
      </c>
      <c r="V2" s="787" t="s">
        <v>573</v>
      </c>
      <c r="W2" s="788" t="s">
        <v>574</v>
      </c>
      <c r="X2" s="788" t="s">
        <v>575</v>
      </c>
      <c r="Y2" s="785" t="s">
        <v>576</v>
      </c>
      <c r="Z2" s="790" t="s">
        <v>577</v>
      </c>
      <c r="AA2" s="785" t="s">
        <v>578</v>
      </c>
      <c r="AB2" s="785" t="s">
        <v>579</v>
      </c>
      <c r="AC2" s="791" t="s">
        <v>580</v>
      </c>
      <c r="AD2" s="785" t="s">
        <v>581</v>
      </c>
      <c r="AE2" s="792" t="s">
        <v>582</v>
      </c>
      <c r="AF2" s="785" t="s">
        <v>583</v>
      </c>
      <c r="AG2" s="785" t="s">
        <v>584</v>
      </c>
      <c r="AH2" s="792" t="s">
        <v>585</v>
      </c>
      <c r="AI2" s="785" t="s">
        <v>583</v>
      </c>
      <c r="AJ2" s="792" t="s">
        <v>586</v>
      </c>
      <c r="AK2" s="785" t="s">
        <v>587</v>
      </c>
      <c r="AL2" s="792" t="s">
        <v>588</v>
      </c>
      <c r="AM2" s="785" t="s">
        <v>568</v>
      </c>
      <c r="AN2" s="792" t="s">
        <v>589</v>
      </c>
      <c r="AO2" s="785" t="s">
        <v>568</v>
      </c>
      <c r="AP2" s="792" t="s">
        <v>590</v>
      </c>
      <c r="AQ2" s="785" t="s">
        <v>568</v>
      </c>
      <c r="AR2" s="792" t="s">
        <v>591</v>
      </c>
      <c r="AS2" s="792" t="s">
        <v>592</v>
      </c>
      <c r="AT2" s="791" t="s">
        <v>593</v>
      </c>
      <c r="AU2" s="791" t="s">
        <v>568</v>
      </c>
      <c r="AV2" s="791" t="s">
        <v>594</v>
      </c>
      <c r="AW2" s="791" t="s">
        <v>595</v>
      </c>
      <c r="AX2" s="787" t="s">
        <v>596</v>
      </c>
      <c r="AY2" s="785" t="s">
        <v>568</v>
      </c>
      <c r="AZ2" s="785" t="s">
        <v>592</v>
      </c>
    </row>
    <row r="3" spans="1:52" s="796" customFormat="1" ht="13.15" customHeight="1">
      <c r="A3" s="793"/>
      <c r="B3" s="793"/>
      <c r="C3" s="794">
        <v>1</v>
      </c>
      <c r="D3" s="795" t="s">
        <v>597</v>
      </c>
      <c r="E3" s="795">
        <v>2</v>
      </c>
      <c r="F3" s="795" t="s">
        <v>598</v>
      </c>
      <c r="G3" s="795">
        <v>3</v>
      </c>
      <c r="H3" s="795" t="s">
        <v>599</v>
      </c>
      <c r="I3" s="795">
        <v>4</v>
      </c>
      <c r="J3" s="795" t="s">
        <v>600</v>
      </c>
      <c r="K3" s="794">
        <v>5</v>
      </c>
      <c r="L3" s="795" t="s">
        <v>601</v>
      </c>
      <c r="M3" s="795" t="s">
        <v>602</v>
      </c>
      <c r="N3" s="795">
        <v>6</v>
      </c>
      <c r="O3" s="795">
        <v>7</v>
      </c>
      <c r="P3" s="795">
        <v>8</v>
      </c>
      <c r="Q3" s="795">
        <v>9</v>
      </c>
      <c r="R3" s="795">
        <v>10</v>
      </c>
      <c r="S3" s="795">
        <v>11</v>
      </c>
      <c r="T3" s="795" t="s">
        <v>603</v>
      </c>
      <c r="U3" s="795">
        <v>12</v>
      </c>
      <c r="V3" s="795">
        <v>13</v>
      </c>
      <c r="W3" s="795">
        <v>14</v>
      </c>
      <c r="X3" s="795">
        <v>15</v>
      </c>
      <c r="Y3" s="795">
        <v>16</v>
      </c>
      <c r="Z3" s="795">
        <v>17</v>
      </c>
      <c r="AA3" s="795">
        <v>18</v>
      </c>
      <c r="AB3" s="795">
        <v>19</v>
      </c>
      <c r="AC3" s="795">
        <v>20</v>
      </c>
      <c r="AD3" s="795">
        <v>21</v>
      </c>
      <c r="AE3" s="795">
        <v>22</v>
      </c>
      <c r="AF3" s="795">
        <v>23</v>
      </c>
      <c r="AG3" s="795">
        <v>24</v>
      </c>
      <c r="AH3" s="795">
        <v>25</v>
      </c>
      <c r="AI3" s="795">
        <v>26</v>
      </c>
      <c r="AJ3" s="795">
        <v>27</v>
      </c>
      <c r="AK3" s="795">
        <v>28</v>
      </c>
      <c r="AL3" s="795">
        <v>29</v>
      </c>
      <c r="AM3" s="795">
        <v>30</v>
      </c>
      <c r="AN3" s="795">
        <v>31</v>
      </c>
      <c r="AO3" s="795">
        <v>32</v>
      </c>
      <c r="AP3" s="795">
        <v>33</v>
      </c>
      <c r="AQ3" s="795">
        <v>34</v>
      </c>
      <c r="AR3" s="795">
        <v>35</v>
      </c>
      <c r="AS3" s="795">
        <v>36</v>
      </c>
      <c r="AT3" s="795">
        <v>37</v>
      </c>
      <c r="AU3" s="795">
        <v>38</v>
      </c>
      <c r="AV3" s="795">
        <v>39</v>
      </c>
      <c r="AW3" s="795">
        <v>40</v>
      </c>
      <c r="AX3" s="795">
        <v>41</v>
      </c>
      <c r="AY3" s="795">
        <v>42</v>
      </c>
      <c r="AZ3" s="795">
        <v>43</v>
      </c>
    </row>
    <row r="4" spans="1:52" s="814" customFormat="1" ht="15.6" customHeight="1">
      <c r="A4" s="797">
        <v>1</v>
      </c>
      <c r="B4" s="798" t="s">
        <v>63</v>
      </c>
      <c r="C4" s="799">
        <v>9628</v>
      </c>
      <c r="D4" s="799">
        <v>6695</v>
      </c>
      <c r="E4" s="799">
        <v>1472.9</v>
      </c>
      <c r="F4" s="799">
        <v>3427</v>
      </c>
      <c r="G4" s="799">
        <v>205.62</v>
      </c>
      <c r="H4" s="799">
        <v>902</v>
      </c>
      <c r="I4" s="799">
        <v>1353</v>
      </c>
      <c r="J4" s="799">
        <v>112</v>
      </c>
      <c r="K4" s="799">
        <v>67.2</v>
      </c>
      <c r="L4" s="800">
        <v>0</v>
      </c>
      <c r="M4" s="801">
        <v>0</v>
      </c>
      <c r="N4" s="799">
        <v>0</v>
      </c>
      <c r="O4" s="799">
        <v>3098.72</v>
      </c>
      <c r="P4" s="799">
        <v>12726.72</v>
      </c>
      <c r="Q4" s="802">
        <v>3961</v>
      </c>
      <c r="R4" s="802">
        <v>50410538</v>
      </c>
      <c r="S4" s="802">
        <v>12938700</v>
      </c>
      <c r="T4" s="802">
        <v>12938700</v>
      </c>
      <c r="U4" s="803">
        <v>37471838</v>
      </c>
      <c r="V4" s="804">
        <v>0.74329999999999996</v>
      </c>
      <c r="W4" s="804">
        <v>0.25669999999999998</v>
      </c>
      <c r="X4" s="805">
        <v>1343.8616535105941</v>
      </c>
      <c r="Y4" s="802">
        <v>23379251</v>
      </c>
      <c r="Z4" s="802">
        <v>10440551</v>
      </c>
      <c r="AA4" s="806">
        <v>0</v>
      </c>
      <c r="AB4" s="807">
        <v>17139582.920000002</v>
      </c>
      <c r="AC4" s="807">
        <v>10440551</v>
      </c>
      <c r="AD4" s="802">
        <v>4609753.8397239996</v>
      </c>
      <c r="AE4" s="808">
        <v>5830797</v>
      </c>
      <c r="AF4" s="807">
        <v>606</v>
      </c>
      <c r="AG4" s="809">
        <v>0.5585</v>
      </c>
      <c r="AH4" s="808">
        <v>43302635</v>
      </c>
      <c r="AI4" s="807">
        <v>4498</v>
      </c>
      <c r="AJ4" s="808">
        <v>1624523</v>
      </c>
      <c r="AK4" s="807">
        <v>168.72901952638139</v>
      </c>
      <c r="AL4" s="808">
        <v>44927158</v>
      </c>
      <c r="AM4" s="807">
        <v>4666.3022434565846</v>
      </c>
      <c r="AN4" s="810">
        <v>9110100</v>
      </c>
      <c r="AO4" s="811">
        <v>946.20897382633984</v>
      </c>
      <c r="AP4" s="808">
        <v>52412735</v>
      </c>
      <c r="AQ4" s="807">
        <v>5443.7821977565436</v>
      </c>
      <c r="AR4" s="809">
        <v>0.6915339967473606</v>
      </c>
      <c r="AS4" s="812">
        <v>20</v>
      </c>
      <c r="AT4" s="807">
        <v>23379251</v>
      </c>
      <c r="AU4" s="807">
        <v>2428.2600000000002</v>
      </c>
      <c r="AV4" s="812">
        <v>63</v>
      </c>
      <c r="AW4" s="809">
        <v>0.3084660032526394</v>
      </c>
      <c r="AX4" s="812">
        <v>75791986</v>
      </c>
      <c r="AY4" s="813">
        <v>7872.0384295803906</v>
      </c>
      <c r="AZ4" s="812">
        <v>69</v>
      </c>
    </row>
    <row r="5" spans="1:52" s="814" customFormat="1" ht="15.6" customHeight="1">
      <c r="A5" s="797">
        <v>2</v>
      </c>
      <c r="B5" s="798" t="s">
        <v>64</v>
      </c>
      <c r="C5" s="798">
        <v>4029</v>
      </c>
      <c r="D5" s="799">
        <v>2574</v>
      </c>
      <c r="E5" s="799">
        <v>566.28</v>
      </c>
      <c r="F5" s="799">
        <v>1485</v>
      </c>
      <c r="G5" s="799">
        <v>89.1</v>
      </c>
      <c r="H5" s="799">
        <v>423</v>
      </c>
      <c r="I5" s="799">
        <v>634.5</v>
      </c>
      <c r="J5" s="799">
        <v>50</v>
      </c>
      <c r="K5" s="799">
        <v>30</v>
      </c>
      <c r="L5" s="799">
        <v>3471</v>
      </c>
      <c r="M5" s="801">
        <v>9.2560000000000003E-2</v>
      </c>
      <c r="N5" s="799">
        <v>372.92424</v>
      </c>
      <c r="O5" s="799">
        <v>1692.8042400000002</v>
      </c>
      <c r="P5" s="799">
        <v>5721.8042400000004</v>
      </c>
      <c r="Q5" s="802">
        <v>3961</v>
      </c>
      <c r="R5" s="802">
        <v>22664067</v>
      </c>
      <c r="S5" s="802">
        <v>3444850</v>
      </c>
      <c r="T5" s="802">
        <v>3444850</v>
      </c>
      <c r="U5" s="803">
        <v>19219217</v>
      </c>
      <c r="V5" s="804">
        <v>0.84799999999999998</v>
      </c>
      <c r="W5" s="804">
        <v>0.152</v>
      </c>
      <c r="X5" s="805">
        <v>855.01365103003229</v>
      </c>
      <c r="Y5" s="802">
        <v>11946354</v>
      </c>
      <c r="Z5" s="802">
        <v>8501504</v>
      </c>
      <c r="AA5" s="806">
        <v>0</v>
      </c>
      <c r="AB5" s="807">
        <v>7705782.7800000003</v>
      </c>
      <c r="AC5" s="807">
        <v>7705782.7800000003</v>
      </c>
      <c r="AD5" s="802">
        <v>2014599.8500032001</v>
      </c>
      <c r="AE5" s="808">
        <v>5691183</v>
      </c>
      <c r="AF5" s="807">
        <v>1413</v>
      </c>
      <c r="AG5" s="809">
        <v>0.73860000000000003</v>
      </c>
      <c r="AH5" s="808">
        <v>24910400</v>
      </c>
      <c r="AI5" s="807">
        <v>6183</v>
      </c>
      <c r="AJ5" s="808">
        <v>679809</v>
      </c>
      <c r="AK5" s="807">
        <v>168.728965003723</v>
      </c>
      <c r="AL5" s="808">
        <v>25590209</v>
      </c>
      <c r="AM5" s="807">
        <v>6351.5038471084636</v>
      </c>
      <c r="AN5" s="810">
        <v>4073516</v>
      </c>
      <c r="AO5" s="811">
        <v>1011.0488955075701</v>
      </c>
      <c r="AP5" s="808">
        <v>28983916</v>
      </c>
      <c r="AQ5" s="807">
        <v>7193.8237776123106</v>
      </c>
      <c r="AR5" s="809">
        <v>0.72216872697079815</v>
      </c>
      <c r="AS5" s="812">
        <v>10</v>
      </c>
      <c r="AT5" s="807">
        <v>11150632.779999999</v>
      </c>
      <c r="AU5" s="807">
        <v>2767.59</v>
      </c>
      <c r="AV5" s="812">
        <v>56</v>
      </c>
      <c r="AW5" s="809">
        <v>0.2778312730292018</v>
      </c>
      <c r="AX5" s="812">
        <v>40134548.780000001</v>
      </c>
      <c r="AY5" s="813">
        <v>9961.4169223132285</v>
      </c>
      <c r="AZ5" s="812">
        <v>8</v>
      </c>
    </row>
    <row r="6" spans="1:52" s="814" customFormat="1" ht="15.6" customHeight="1">
      <c r="A6" s="797">
        <v>3</v>
      </c>
      <c r="B6" s="798" t="s">
        <v>65</v>
      </c>
      <c r="C6" s="798">
        <v>21661</v>
      </c>
      <c r="D6" s="799">
        <v>10564</v>
      </c>
      <c r="E6" s="799">
        <v>2324.08</v>
      </c>
      <c r="F6" s="799">
        <v>9992</v>
      </c>
      <c r="G6" s="799">
        <v>599.52</v>
      </c>
      <c r="H6" s="799">
        <v>2253</v>
      </c>
      <c r="I6" s="799">
        <v>3379.5</v>
      </c>
      <c r="J6" s="799">
        <v>558</v>
      </c>
      <c r="K6" s="799">
        <v>334.8</v>
      </c>
      <c r="L6" s="799">
        <v>0</v>
      </c>
      <c r="M6" s="801">
        <v>0</v>
      </c>
      <c r="N6" s="799">
        <v>0</v>
      </c>
      <c r="O6" s="799">
        <v>6637.9000000000005</v>
      </c>
      <c r="P6" s="799">
        <v>28298.9</v>
      </c>
      <c r="Q6" s="802">
        <v>3961</v>
      </c>
      <c r="R6" s="802">
        <v>112091943</v>
      </c>
      <c r="S6" s="802">
        <v>44501167</v>
      </c>
      <c r="T6" s="802">
        <v>44501167</v>
      </c>
      <c r="U6" s="803">
        <v>67590776</v>
      </c>
      <c r="V6" s="804">
        <v>0.60299999999999998</v>
      </c>
      <c r="W6" s="804">
        <v>0.39700000000000002</v>
      </c>
      <c r="X6" s="805">
        <v>2054.4373297631687</v>
      </c>
      <c r="Y6" s="802">
        <v>139989057</v>
      </c>
      <c r="Z6" s="802">
        <v>95487890</v>
      </c>
      <c r="AA6" s="806">
        <v>0</v>
      </c>
      <c r="AB6" s="807">
        <v>38111260.620000005</v>
      </c>
      <c r="AC6" s="807">
        <v>38111260.620000005</v>
      </c>
      <c r="AD6" s="802">
        <v>26023893.201760802</v>
      </c>
      <c r="AE6" s="808">
        <v>12087367</v>
      </c>
      <c r="AF6" s="807">
        <v>558</v>
      </c>
      <c r="AG6" s="809">
        <v>0.31719999999999998</v>
      </c>
      <c r="AH6" s="808">
        <v>79678143</v>
      </c>
      <c r="AI6" s="807">
        <v>3678</v>
      </c>
      <c r="AJ6" s="808">
        <v>3654839</v>
      </c>
      <c r="AK6" s="807">
        <v>168.72900604773557</v>
      </c>
      <c r="AL6" s="808">
        <v>83332982</v>
      </c>
      <c r="AM6" s="807">
        <v>3847.1438068417892</v>
      </c>
      <c r="AN6" s="810">
        <v>16582990</v>
      </c>
      <c r="AO6" s="811">
        <v>765.5689949679147</v>
      </c>
      <c r="AP6" s="808">
        <v>96261133</v>
      </c>
      <c r="AQ6" s="807">
        <v>4443.9837957619684</v>
      </c>
      <c r="AR6" s="809">
        <v>0.5381518244862229</v>
      </c>
      <c r="AS6" s="812">
        <v>51</v>
      </c>
      <c r="AT6" s="807">
        <v>82612427.620000005</v>
      </c>
      <c r="AU6" s="807">
        <v>3813.88</v>
      </c>
      <c r="AV6" s="812">
        <v>25</v>
      </c>
      <c r="AW6" s="809">
        <v>0.46184817551377705</v>
      </c>
      <c r="AX6" s="812">
        <v>178873560.62</v>
      </c>
      <c r="AY6" s="813">
        <v>8257.862546512164</v>
      </c>
      <c r="AZ6" s="812">
        <v>65</v>
      </c>
    </row>
    <row r="7" spans="1:52" s="814" customFormat="1" ht="15.6" customHeight="1">
      <c r="A7" s="797">
        <v>4</v>
      </c>
      <c r="B7" s="798" t="s">
        <v>66</v>
      </c>
      <c r="C7" s="798">
        <v>3401</v>
      </c>
      <c r="D7" s="799">
        <v>2313</v>
      </c>
      <c r="E7" s="799">
        <v>508.86</v>
      </c>
      <c r="F7" s="799">
        <v>1792</v>
      </c>
      <c r="G7" s="799">
        <v>107.52</v>
      </c>
      <c r="H7" s="799">
        <v>433</v>
      </c>
      <c r="I7" s="799">
        <v>649.5</v>
      </c>
      <c r="J7" s="799">
        <v>105</v>
      </c>
      <c r="K7" s="799">
        <v>63</v>
      </c>
      <c r="L7" s="799">
        <v>4099</v>
      </c>
      <c r="M7" s="801">
        <v>0.10931</v>
      </c>
      <c r="N7" s="799">
        <v>371.76330999999999</v>
      </c>
      <c r="O7" s="799">
        <v>1700.6433100000002</v>
      </c>
      <c r="P7" s="799">
        <v>5101.6433100000004</v>
      </c>
      <c r="Q7" s="802">
        <v>3961</v>
      </c>
      <c r="R7" s="802">
        <v>20207609</v>
      </c>
      <c r="S7" s="802">
        <v>4864982.5</v>
      </c>
      <c r="T7" s="802">
        <v>4864982.5</v>
      </c>
      <c r="U7" s="803">
        <v>15342626.5</v>
      </c>
      <c r="V7" s="804">
        <v>0.75919999999999999</v>
      </c>
      <c r="W7" s="804">
        <v>0.24079999999999999</v>
      </c>
      <c r="X7" s="805">
        <v>1430.4564833872391</v>
      </c>
      <c r="Y7" s="802">
        <v>16059403.5</v>
      </c>
      <c r="Z7" s="802">
        <v>11194421</v>
      </c>
      <c r="AA7" s="806">
        <v>0</v>
      </c>
      <c r="AB7" s="807">
        <v>6870587.0600000005</v>
      </c>
      <c r="AC7" s="807">
        <v>6870587.0600000005</v>
      </c>
      <c r="AD7" s="802">
        <v>2845632.2661625603</v>
      </c>
      <c r="AE7" s="808">
        <v>4024955</v>
      </c>
      <c r="AF7" s="807">
        <v>1183</v>
      </c>
      <c r="AG7" s="809">
        <v>0.58579999999999999</v>
      </c>
      <c r="AH7" s="808">
        <v>19367581.5</v>
      </c>
      <c r="AI7" s="807">
        <v>5695</v>
      </c>
      <c r="AJ7" s="808">
        <v>573847</v>
      </c>
      <c r="AK7" s="807">
        <v>168.72890326374596</v>
      </c>
      <c r="AL7" s="808">
        <v>19941428.5</v>
      </c>
      <c r="AM7" s="807">
        <v>5863.4014995589532</v>
      </c>
      <c r="AN7" s="810">
        <v>2566017</v>
      </c>
      <c r="AO7" s="811">
        <v>754.48897383122608</v>
      </c>
      <c r="AP7" s="808">
        <v>21933598.5</v>
      </c>
      <c r="AQ7" s="807">
        <v>6449.1615701264336</v>
      </c>
      <c r="AR7" s="809">
        <v>0.65144462319096574</v>
      </c>
      <c r="AS7" s="812">
        <v>26</v>
      </c>
      <c r="AT7" s="807">
        <v>11735569.560000001</v>
      </c>
      <c r="AU7" s="807">
        <v>3450.62</v>
      </c>
      <c r="AV7" s="812">
        <v>36</v>
      </c>
      <c r="AW7" s="809">
        <v>0.3485553768090342</v>
      </c>
      <c r="AX7" s="812">
        <v>33669168.060000002</v>
      </c>
      <c r="AY7" s="813">
        <v>9899.7847868274039</v>
      </c>
      <c r="AZ7" s="812">
        <v>10</v>
      </c>
    </row>
    <row r="8" spans="1:52" s="833" customFormat="1" ht="15.6" customHeight="1">
      <c r="A8" s="815">
        <v>5</v>
      </c>
      <c r="B8" s="816" t="s">
        <v>67</v>
      </c>
      <c r="C8" s="816">
        <v>5526</v>
      </c>
      <c r="D8" s="817">
        <v>4688</v>
      </c>
      <c r="E8" s="817">
        <v>1031.3599999999999</v>
      </c>
      <c r="F8" s="817">
        <v>3084.5</v>
      </c>
      <c r="G8" s="817">
        <v>185.07</v>
      </c>
      <c r="H8" s="817">
        <v>563</v>
      </c>
      <c r="I8" s="817">
        <v>844.5</v>
      </c>
      <c r="J8" s="817">
        <v>20</v>
      </c>
      <c r="K8" s="817">
        <v>12</v>
      </c>
      <c r="L8" s="817">
        <v>1974</v>
      </c>
      <c r="M8" s="818">
        <v>5.2639999999999999E-2</v>
      </c>
      <c r="N8" s="817">
        <v>290.88864000000001</v>
      </c>
      <c r="O8" s="817">
        <v>2363.81864</v>
      </c>
      <c r="P8" s="819">
        <v>7889.8186399999995</v>
      </c>
      <c r="Q8" s="820">
        <v>3961</v>
      </c>
      <c r="R8" s="820">
        <v>31251572</v>
      </c>
      <c r="S8" s="820">
        <v>5915173</v>
      </c>
      <c r="T8" s="820">
        <v>5915173</v>
      </c>
      <c r="U8" s="821">
        <v>25336399</v>
      </c>
      <c r="V8" s="822">
        <v>0.81069999999999998</v>
      </c>
      <c r="W8" s="823">
        <v>0.1893</v>
      </c>
      <c r="X8" s="824">
        <v>1070.4258052841114</v>
      </c>
      <c r="Y8" s="820">
        <v>11505349</v>
      </c>
      <c r="Z8" s="820">
        <v>5590176</v>
      </c>
      <c r="AA8" s="825">
        <v>0</v>
      </c>
      <c r="AB8" s="826">
        <v>10625534.48</v>
      </c>
      <c r="AC8" s="826">
        <v>5590176</v>
      </c>
      <c r="AD8" s="820">
        <v>1820138.944896</v>
      </c>
      <c r="AE8" s="827">
        <v>3770037</v>
      </c>
      <c r="AF8" s="826">
        <v>682</v>
      </c>
      <c r="AG8" s="828">
        <v>0.6744</v>
      </c>
      <c r="AH8" s="827">
        <v>29106436</v>
      </c>
      <c r="AI8" s="826">
        <v>5267</v>
      </c>
      <c r="AJ8" s="827">
        <v>932397</v>
      </c>
      <c r="AK8" s="826">
        <v>168.72909880564603</v>
      </c>
      <c r="AL8" s="827">
        <v>30038833</v>
      </c>
      <c r="AM8" s="826">
        <v>5435.9089757509955</v>
      </c>
      <c r="AN8" s="829">
        <v>4004356</v>
      </c>
      <c r="AO8" s="830">
        <v>724.63916033297141</v>
      </c>
      <c r="AP8" s="827">
        <v>33110792</v>
      </c>
      <c r="AQ8" s="826">
        <v>5991.819037278321</v>
      </c>
      <c r="AR8" s="828">
        <v>0.74212585978693224</v>
      </c>
      <c r="AS8" s="831">
        <v>4</v>
      </c>
      <c r="AT8" s="826">
        <v>11505349</v>
      </c>
      <c r="AU8" s="826">
        <v>2082.04</v>
      </c>
      <c r="AV8" s="831">
        <v>67</v>
      </c>
      <c r="AW8" s="828">
        <v>0.25787414021306776</v>
      </c>
      <c r="AX8" s="831">
        <v>44616141</v>
      </c>
      <c r="AY8" s="832">
        <v>8073.8583061889249</v>
      </c>
      <c r="AZ8" s="831">
        <v>68</v>
      </c>
    </row>
    <row r="9" spans="1:52" s="814" customFormat="1" ht="15.6" customHeight="1">
      <c r="A9" s="797">
        <v>6</v>
      </c>
      <c r="B9" s="798" t="s">
        <v>68</v>
      </c>
      <c r="C9" s="799">
        <v>5924</v>
      </c>
      <c r="D9" s="799">
        <v>3379</v>
      </c>
      <c r="E9" s="799">
        <v>743.38</v>
      </c>
      <c r="F9" s="799">
        <v>1960</v>
      </c>
      <c r="G9" s="799">
        <v>117.6</v>
      </c>
      <c r="H9" s="799">
        <v>854</v>
      </c>
      <c r="I9" s="799">
        <v>1281</v>
      </c>
      <c r="J9" s="799">
        <v>55</v>
      </c>
      <c r="K9" s="799">
        <v>33</v>
      </c>
      <c r="L9" s="800">
        <v>1576</v>
      </c>
      <c r="M9" s="801">
        <v>4.2029999999999998E-2</v>
      </c>
      <c r="N9" s="799">
        <v>248.98571999999999</v>
      </c>
      <c r="O9" s="799">
        <v>2423.9657200000001</v>
      </c>
      <c r="P9" s="799">
        <v>8347.9657200000001</v>
      </c>
      <c r="Q9" s="802">
        <v>3961</v>
      </c>
      <c r="R9" s="802">
        <v>33066292</v>
      </c>
      <c r="S9" s="802">
        <v>8837063.5</v>
      </c>
      <c r="T9" s="802">
        <v>8837063.5</v>
      </c>
      <c r="U9" s="803">
        <v>24229228.5</v>
      </c>
      <c r="V9" s="804">
        <v>0.73270000000000002</v>
      </c>
      <c r="W9" s="804">
        <v>0.26729999999999998</v>
      </c>
      <c r="X9" s="805">
        <v>1491.7392808912896</v>
      </c>
      <c r="Y9" s="802">
        <v>25111179.5</v>
      </c>
      <c r="Z9" s="802">
        <v>16274116</v>
      </c>
      <c r="AA9" s="806">
        <v>0</v>
      </c>
      <c r="AB9" s="807">
        <v>11242539.280000001</v>
      </c>
      <c r="AC9" s="807">
        <v>11242539.280000001</v>
      </c>
      <c r="AD9" s="802">
        <v>5168824.8892156798</v>
      </c>
      <c r="AE9" s="808">
        <v>6073714</v>
      </c>
      <c r="AF9" s="807">
        <v>1025</v>
      </c>
      <c r="AG9" s="809">
        <v>0.54020000000000001</v>
      </c>
      <c r="AH9" s="808">
        <v>30302942.5</v>
      </c>
      <c r="AI9" s="807">
        <v>5115</v>
      </c>
      <c r="AJ9" s="808">
        <v>999551</v>
      </c>
      <c r="AK9" s="807">
        <v>168.72906819716408</v>
      </c>
      <c r="AL9" s="808">
        <v>31302493.5</v>
      </c>
      <c r="AM9" s="807">
        <v>5284.0130823767722</v>
      </c>
      <c r="AN9" s="810">
        <v>4230975</v>
      </c>
      <c r="AO9" s="811">
        <v>714.20914922349766</v>
      </c>
      <c r="AP9" s="808">
        <v>34533917.5</v>
      </c>
      <c r="AQ9" s="807">
        <v>5829.4931634031063</v>
      </c>
      <c r="AR9" s="809">
        <v>0.63233275062561123</v>
      </c>
      <c r="AS9" s="812">
        <v>34</v>
      </c>
      <c r="AT9" s="807">
        <v>20079602.780000001</v>
      </c>
      <c r="AU9" s="807">
        <v>3389.53</v>
      </c>
      <c r="AV9" s="812">
        <v>40</v>
      </c>
      <c r="AW9" s="809">
        <v>0.36766724937438883</v>
      </c>
      <c r="AX9" s="812">
        <v>54613520.280000001</v>
      </c>
      <c r="AY9" s="813">
        <v>9219.0277312626604</v>
      </c>
      <c r="AZ9" s="812">
        <v>36</v>
      </c>
    </row>
    <row r="10" spans="1:52" s="814" customFormat="1" ht="15.6" customHeight="1">
      <c r="A10" s="797">
        <v>7</v>
      </c>
      <c r="B10" s="798" t="s">
        <v>69</v>
      </c>
      <c r="C10" s="798">
        <v>2153</v>
      </c>
      <c r="D10" s="799">
        <v>1500</v>
      </c>
      <c r="E10" s="799">
        <v>330</v>
      </c>
      <c r="F10" s="799">
        <v>971</v>
      </c>
      <c r="G10" s="799">
        <v>58.26</v>
      </c>
      <c r="H10" s="799">
        <v>228</v>
      </c>
      <c r="I10" s="799">
        <v>342</v>
      </c>
      <c r="J10" s="799">
        <v>55</v>
      </c>
      <c r="K10" s="799">
        <v>33</v>
      </c>
      <c r="L10" s="799">
        <v>5347</v>
      </c>
      <c r="M10" s="801">
        <v>0.14258999999999999</v>
      </c>
      <c r="N10" s="799">
        <v>306.99626999999998</v>
      </c>
      <c r="O10" s="799">
        <v>1070.2562699999999</v>
      </c>
      <c r="P10" s="799">
        <v>3223.2562699999999</v>
      </c>
      <c r="Q10" s="802">
        <v>3961</v>
      </c>
      <c r="R10" s="802">
        <v>12767318</v>
      </c>
      <c r="S10" s="802">
        <v>7893961</v>
      </c>
      <c r="T10" s="802">
        <v>7893961</v>
      </c>
      <c r="U10" s="803">
        <v>4873357</v>
      </c>
      <c r="V10" s="804">
        <v>0.38169999999999998</v>
      </c>
      <c r="W10" s="804">
        <v>0.61829999999999996</v>
      </c>
      <c r="X10" s="805">
        <v>3666.4937296795169</v>
      </c>
      <c r="Y10" s="802">
        <v>26446717</v>
      </c>
      <c r="Z10" s="802">
        <v>18552756</v>
      </c>
      <c r="AA10" s="806">
        <v>0</v>
      </c>
      <c r="AB10" s="807">
        <v>4340888.12</v>
      </c>
      <c r="AC10" s="807">
        <v>4340888.12</v>
      </c>
      <c r="AD10" s="802">
        <v>4616430.3343051197</v>
      </c>
      <c r="AE10" s="808">
        <v>0</v>
      </c>
      <c r="AF10" s="807">
        <v>0</v>
      </c>
      <c r="AG10" s="809">
        <v>0</v>
      </c>
      <c r="AH10" s="808">
        <v>4873357</v>
      </c>
      <c r="AI10" s="807">
        <v>2264</v>
      </c>
      <c r="AJ10" s="808">
        <v>363274</v>
      </c>
      <c r="AK10" s="807">
        <v>168.72921504876916</v>
      </c>
      <c r="AL10" s="808">
        <v>5236631</v>
      </c>
      <c r="AM10" s="807">
        <v>2432.2484904784023</v>
      </c>
      <c r="AN10" s="810">
        <v>1992923</v>
      </c>
      <c r="AO10" s="811">
        <v>925.64932652113328</v>
      </c>
      <c r="AP10" s="808">
        <v>6866280</v>
      </c>
      <c r="AQ10" s="807">
        <v>3189.1686019507665</v>
      </c>
      <c r="AR10" s="809">
        <v>0.35946984897403811</v>
      </c>
      <c r="AS10" s="812">
        <v>65</v>
      </c>
      <c r="AT10" s="807">
        <v>12234849.119999999</v>
      </c>
      <c r="AU10" s="807">
        <v>5682.7</v>
      </c>
      <c r="AV10" s="812">
        <v>7</v>
      </c>
      <c r="AW10" s="809">
        <v>0.640530151025962</v>
      </c>
      <c r="AX10" s="812">
        <v>19101129.119999997</v>
      </c>
      <c r="AY10" s="813">
        <v>8871.8667533673924</v>
      </c>
      <c r="AZ10" s="812">
        <v>51</v>
      </c>
    </row>
    <row r="11" spans="1:52" s="814" customFormat="1" ht="15.6" customHeight="1">
      <c r="A11" s="797">
        <v>8</v>
      </c>
      <c r="B11" s="798" t="s">
        <v>70</v>
      </c>
      <c r="C11" s="798">
        <v>21765</v>
      </c>
      <c r="D11" s="799">
        <v>10860</v>
      </c>
      <c r="E11" s="799">
        <v>2389.1999999999998</v>
      </c>
      <c r="F11" s="799">
        <v>6765</v>
      </c>
      <c r="G11" s="799">
        <v>405.9</v>
      </c>
      <c r="H11" s="799">
        <v>2725</v>
      </c>
      <c r="I11" s="799">
        <v>4087.5</v>
      </c>
      <c r="J11" s="799">
        <v>1254</v>
      </c>
      <c r="K11" s="799">
        <v>752.4</v>
      </c>
      <c r="L11" s="799">
        <v>0</v>
      </c>
      <c r="M11" s="801">
        <v>0</v>
      </c>
      <c r="N11" s="799">
        <v>0</v>
      </c>
      <c r="O11" s="799">
        <v>7635</v>
      </c>
      <c r="P11" s="799">
        <v>29400</v>
      </c>
      <c r="Q11" s="802">
        <v>3961</v>
      </c>
      <c r="R11" s="802">
        <v>116453400</v>
      </c>
      <c r="S11" s="802">
        <v>35082911</v>
      </c>
      <c r="T11" s="802">
        <v>35082911</v>
      </c>
      <c r="U11" s="803">
        <v>81370489</v>
      </c>
      <c r="V11" s="804">
        <v>0.69869999999999999</v>
      </c>
      <c r="W11" s="804">
        <v>0.30130000000000001</v>
      </c>
      <c r="X11" s="805">
        <v>1611.8957500574318</v>
      </c>
      <c r="Y11" s="802">
        <v>100833899</v>
      </c>
      <c r="Z11" s="802">
        <v>65750988</v>
      </c>
      <c r="AA11" s="806">
        <v>0</v>
      </c>
      <c r="AB11" s="807">
        <v>39594156</v>
      </c>
      <c r="AC11" s="807">
        <v>39594156</v>
      </c>
      <c r="AD11" s="802">
        <v>20519117.028816</v>
      </c>
      <c r="AE11" s="808">
        <v>19075039</v>
      </c>
      <c r="AF11" s="807">
        <v>876</v>
      </c>
      <c r="AG11" s="809">
        <v>0.48180000000000001</v>
      </c>
      <c r="AH11" s="808">
        <v>100445528</v>
      </c>
      <c r="AI11" s="807">
        <v>4615</v>
      </c>
      <c r="AJ11" s="808">
        <v>3672387</v>
      </c>
      <c r="AK11" s="807">
        <v>168.72901447277741</v>
      </c>
      <c r="AL11" s="808">
        <v>104117915</v>
      </c>
      <c r="AM11" s="807">
        <v>4783.7314495750061</v>
      </c>
      <c r="AN11" s="810">
        <v>19468553</v>
      </c>
      <c r="AO11" s="811">
        <v>894.4889960946474</v>
      </c>
      <c r="AP11" s="808">
        <v>119914081</v>
      </c>
      <c r="AQ11" s="807">
        <v>5509.491431196876</v>
      </c>
      <c r="AR11" s="809">
        <v>0.61623605303978168</v>
      </c>
      <c r="AS11" s="812">
        <v>41</v>
      </c>
      <c r="AT11" s="807">
        <v>74677067</v>
      </c>
      <c r="AU11" s="807">
        <v>3431.06</v>
      </c>
      <c r="AV11" s="812">
        <v>38</v>
      </c>
      <c r="AW11" s="809">
        <v>0.38376394696021837</v>
      </c>
      <c r="AX11" s="812">
        <v>194591148</v>
      </c>
      <c r="AY11" s="813">
        <v>8940.5535492763611</v>
      </c>
      <c r="AZ11" s="812">
        <v>46</v>
      </c>
    </row>
    <row r="12" spans="1:52" s="814" customFormat="1" ht="15.6" customHeight="1">
      <c r="A12" s="797">
        <v>9</v>
      </c>
      <c r="B12" s="798" t="s">
        <v>71</v>
      </c>
      <c r="C12" s="798">
        <v>40127</v>
      </c>
      <c r="D12" s="799">
        <v>27966</v>
      </c>
      <c r="E12" s="799">
        <v>6152.52</v>
      </c>
      <c r="F12" s="799">
        <v>9814</v>
      </c>
      <c r="G12" s="799">
        <v>588.84</v>
      </c>
      <c r="H12" s="799">
        <v>4213</v>
      </c>
      <c r="I12" s="799">
        <v>6319.5</v>
      </c>
      <c r="J12" s="799">
        <v>1676</v>
      </c>
      <c r="K12" s="799">
        <v>1005.5999999999999</v>
      </c>
      <c r="L12" s="799">
        <v>0</v>
      </c>
      <c r="M12" s="801">
        <v>0</v>
      </c>
      <c r="N12" s="799">
        <v>0</v>
      </c>
      <c r="O12" s="799">
        <v>14066.460000000001</v>
      </c>
      <c r="P12" s="799">
        <v>54193.46</v>
      </c>
      <c r="Q12" s="802">
        <v>3961</v>
      </c>
      <c r="R12" s="802">
        <v>214660295</v>
      </c>
      <c r="S12" s="802">
        <v>68714240.5</v>
      </c>
      <c r="T12" s="802">
        <v>68714240.5</v>
      </c>
      <c r="U12" s="803">
        <v>145946054.5</v>
      </c>
      <c r="V12" s="804">
        <v>0.67989999999999995</v>
      </c>
      <c r="W12" s="804">
        <v>0.3201</v>
      </c>
      <c r="X12" s="805">
        <v>1712.4190819149201</v>
      </c>
      <c r="Y12" s="802">
        <v>208676261.5</v>
      </c>
      <c r="Z12" s="802">
        <v>139962021</v>
      </c>
      <c r="AA12" s="806">
        <v>0</v>
      </c>
      <c r="AB12" s="807">
        <v>72984500.300000012</v>
      </c>
      <c r="AC12" s="807">
        <v>72984500.300000012</v>
      </c>
      <c r="AD12" s="802">
        <v>40183222.299171604</v>
      </c>
      <c r="AE12" s="808">
        <v>32801278</v>
      </c>
      <c r="AF12" s="807">
        <v>817</v>
      </c>
      <c r="AG12" s="809">
        <v>0.44940000000000002</v>
      </c>
      <c r="AH12" s="808">
        <v>178747332.5</v>
      </c>
      <c r="AI12" s="807">
        <v>4455</v>
      </c>
      <c r="AJ12" s="808">
        <v>6770589</v>
      </c>
      <c r="AK12" s="807">
        <v>168.72901039200539</v>
      </c>
      <c r="AL12" s="808">
        <v>185517921.5</v>
      </c>
      <c r="AM12" s="807">
        <v>4623.2691579235925</v>
      </c>
      <c r="AN12" s="810">
        <v>36655574</v>
      </c>
      <c r="AO12" s="811">
        <v>913.48902235402602</v>
      </c>
      <c r="AP12" s="808">
        <v>215402906.5</v>
      </c>
      <c r="AQ12" s="807">
        <v>5368.0291698856136</v>
      </c>
      <c r="AR12" s="809">
        <v>0.60319773971538326</v>
      </c>
      <c r="AS12" s="812">
        <v>45</v>
      </c>
      <c r="AT12" s="807">
        <v>141698740.80000001</v>
      </c>
      <c r="AU12" s="807">
        <v>3531.26</v>
      </c>
      <c r="AV12" s="812">
        <v>31</v>
      </c>
      <c r="AW12" s="809">
        <v>0.39680226028461674</v>
      </c>
      <c r="AX12" s="812">
        <v>357101647.30000001</v>
      </c>
      <c r="AY12" s="813">
        <v>8899.2859496099882</v>
      </c>
      <c r="AZ12" s="812">
        <v>50</v>
      </c>
    </row>
    <row r="13" spans="1:52" s="833" customFormat="1" ht="15.6" customHeight="1">
      <c r="A13" s="815">
        <v>10</v>
      </c>
      <c r="B13" s="816" t="s">
        <v>72</v>
      </c>
      <c r="C13" s="816">
        <v>32621</v>
      </c>
      <c r="D13" s="817">
        <v>18711</v>
      </c>
      <c r="E13" s="817">
        <v>4116.42</v>
      </c>
      <c r="F13" s="817">
        <v>9286.5</v>
      </c>
      <c r="G13" s="817">
        <v>557.18999999999994</v>
      </c>
      <c r="H13" s="817">
        <v>4942</v>
      </c>
      <c r="I13" s="817">
        <v>7413</v>
      </c>
      <c r="J13" s="817">
        <v>1223</v>
      </c>
      <c r="K13" s="817">
        <v>733.8</v>
      </c>
      <c r="L13" s="817">
        <v>0</v>
      </c>
      <c r="M13" s="818">
        <v>0</v>
      </c>
      <c r="N13" s="817">
        <v>0</v>
      </c>
      <c r="O13" s="817">
        <v>12820.41</v>
      </c>
      <c r="P13" s="819">
        <v>45441.41</v>
      </c>
      <c r="Q13" s="820">
        <v>3961</v>
      </c>
      <c r="R13" s="820">
        <v>179993425</v>
      </c>
      <c r="S13" s="820">
        <v>71181353</v>
      </c>
      <c r="T13" s="820">
        <v>71181353</v>
      </c>
      <c r="U13" s="821">
        <v>108812072</v>
      </c>
      <c r="V13" s="822">
        <v>0.60450000000000004</v>
      </c>
      <c r="W13" s="823">
        <v>0.39550000000000002</v>
      </c>
      <c r="X13" s="824">
        <v>2182.0714570368782</v>
      </c>
      <c r="Y13" s="820">
        <v>168637118</v>
      </c>
      <c r="Z13" s="820">
        <v>97455765</v>
      </c>
      <c r="AA13" s="825">
        <v>0</v>
      </c>
      <c r="AB13" s="826">
        <v>61197764.500000007</v>
      </c>
      <c r="AC13" s="826">
        <v>61197764.500000007</v>
      </c>
      <c r="AD13" s="820">
        <v>41630391.278770007</v>
      </c>
      <c r="AE13" s="827">
        <v>19567373</v>
      </c>
      <c r="AF13" s="826">
        <v>600</v>
      </c>
      <c r="AG13" s="828">
        <v>0.31969999999999998</v>
      </c>
      <c r="AH13" s="827">
        <v>128379445</v>
      </c>
      <c r="AI13" s="826">
        <v>3935</v>
      </c>
      <c r="AJ13" s="827">
        <v>5504109</v>
      </c>
      <c r="AK13" s="826">
        <v>168.72900892063396</v>
      </c>
      <c r="AL13" s="827">
        <v>133883554</v>
      </c>
      <c r="AM13" s="826">
        <v>4104.2136660433462</v>
      </c>
      <c r="AN13" s="829">
        <v>25338982</v>
      </c>
      <c r="AO13" s="830">
        <v>776.76901382544986</v>
      </c>
      <c r="AP13" s="827">
        <v>153718427</v>
      </c>
      <c r="AQ13" s="826">
        <v>4712.2536709481619</v>
      </c>
      <c r="AR13" s="828">
        <v>0.53729376555344743</v>
      </c>
      <c r="AS13" s="831">
        <v>52</v>
      </c>
      <c r="AT13" s="826">
        <v>132379117.5</v>
      </c>
      <c r="AU13" s="826">
        <v>4058.1</v>
      </c>
      <c r="AV13" s="831">
        <v>22</v>
      </c>
      <c r="AW13" s="828">
        <v>0.46270623444655257</v>
      </c>
      <c r="AX13" s="831">
        <v>286097544.5</v>
      </c>
      <c r="AY13" s="832">
        <v>8770.348686428988</v>
      </c>
      <c r="AZ13" s="831">
        <v>56</v>
      </c>
    </row>
    <row r="14" spans="1:52" s="814" customFormat="1" ht="15.6" customHeight="1">
      <c r="A14" s="797">
        <v>11</v>
      </c>
      <c r="B14" s="798" t="s">
        <v>73</v>
      </c>
      <c r="C14" s="799">
        <v>1572</v>
      </c>
      <c r="D14" s="799">
        <v>1124</v>
      </c>
      <c r="E14" s="799">
        <v>247.28</v>
      </c>
      <c r="F14" s="799">
        <v>937</v>
      </c>
      <c r="G14" s="799">
        <v>56.22</v>
      </c>
      <c r="H14" s="799">
        <v>297</v>
      </c>
      <c r="I14" s="799">
        <v>445.5</v>
      </c>
      <c r="J14" s="799">
        <v>43</v>
      </c>
      <c r="K14" s="799">
        <v>25.8</v>
      </c>
      <c r="L14" s="800">
        <v>5928</v>
      </c>
      <c r="M14" s="801">
        <v>0.15808</v>
      </c>
      <c r="N14" s="799">
        <v>248.50175999999999</v>
      </c>
      <c r="O14" s="799">
        <v>1023.3017599999999</v>
      </c>
      <c r="P14" s="799">
        <v>2595.3017599999998</v>
      </c>
      <c r="Q14" s="802">
        <v>3961</v>
      </c>
      <c r="R14" s="802">
        <v>10279990</v>
      </c>
      <c r="S14" s="802">
        <v>1779485</v>
      </c>
      <c r="T14" s="802">
        <v>1779485</v>
      </c>
      <c r="U14" s="803">
        <v>8500505</v>
      </c>
      <c r="V14" s="804">
        <v>0.82689999999999997</v>
      </c>
      <c r="W14" s="804">
        <v>0.1731</v>
      </c>
      <c r="X14" s="805">
        <v>1131.987913486005</v>
      </c>
      <c r="Y14" s="802">
        <v>5391630</v>
      </c>
      <c r="Z14" s="802">
        <v>3612145</v>
      </c>
      <c r="AA14" s="806">
        <v>0</v>
      </c>
      <c r="AB14" s="807">
        <v>3495196.6</v>
      </c>
      <c r="AC14" s="807">
        <v>3495196.6</v>
      </c>
      <c r="AD14" s="802">
        <v>1040631.8741112</v>
      </c>
      <c r="AE14" s="808">
        <v>2454565</v>
      </c>
      <c r="AF14" s="807">
        <v>1561</v>
      </c>
      <c r="AG14" s="809">
        <v>0.70230000000000004</v>
      </c>
      <c r="AH14" s="808">
        <v>10955070</v>
      </c>
      <c r="AI14" s="807">
        <v>6969</v>
      </c>
      <c r="AJ14" s="808">
        <v>265242</v>
      </c>
      <c r="AK14" s="807">
        <v>168.7290076335878</v>
      </c>
      <c r="AL14" s="808">
        <v>11220312</v>
      </c>
      <c r="AM14" s="807">
        <v>7137.6030534351148</v>
      </c>
      <c r="AN14" s="810">
        <v>1375939</v>
      </c>
      <c r="AO14" s="811">
        <v>875.279262086514</v>
      </c>
      <c r="AP14" s="808">
        <v>12331009</v>
      </c>
      <c r="AQ14" s="807">
        <v>7844.1533078880411</v>
      </c>
      <c r="AR14" s="809">
        <v>0.70039905165662741</v>
      </c>
      <c r="AS14" s="812">
        <v>15</v>
      </c>
      <c r="AT14" s="807">
        <v>5274681.5999999996</v>
      </c>
      <c r="AU14" s="807">
        <v>3355.4</v>
      </c>
      <c r="AV14" s="812">
        <v>41</v>
      </c>
      <c r="AW14" s="809">
        <v>0.29960094834337253</v>
      </c>
      <c r="AX14" s="812">
        <v>17605690.600000001</v>
      </c>
      <c r="AY14" s="813">
        <v>11199.54872773537</v>
      </c>
      <c r="AZ14" s="812">
        <v>3</v>
      </c>
    </row>
    <row r="15" spans="1:52" s="814" customFormat="1" ht="15.6" customHeight="1">
      <c r="A15" s="797">
        <v>12</v>
      </c>
      <c r="B15" s="798" t="s">
        <v>74</v>
      </c>
      <c r="C15" s="798">
        <v>1292</v>
      </c>
      <c r="D15" s="799">
        <v>496</v>
      </c>
      <c r="E15" s="799">
        <v>109.12</v>
      </c>
      <c r="F15" s="799">
        <v>533.5</v>
      </c>
      <c r="G15" s="799">
        <v>32.01</v>
      </c>
      <c r="H15" s="799">
        <v>181</v>
      </c>
      <c r="I15" s="799">
        <v>271.5</v>
      </c>
      <c r="J15" s="799">
        <v>94</v>
      </c>
      <c r="K15" s="799">
        <v>56.4</v>
      </c>
      <c r="L15" s="799">
        <v>6208</v>
      </c>
      <c r="M15" s="801">
        <v>0.16555</v>
      </c>
      <c r="N15" s="799">
        <v>213.89060000000001</v>
      </c>
      <c r="O15" s="799">
        <v>682.92059999999992</v>
      </c>
      <c r="P15" s="799">
        <v>1974.9205999999999</v>
      </c>
      <c r="Q15" s="802">
        <v>3961</v>
      </c>
      <c r="R15" s="802">
        <v>7822660</v>
      </c>
      <c r="S15" s="802">
        <v>5168967</v>
      </c>
      <c r="T15" s="802">
        <v>5168967</v>
      </c>
      <c r="U15" s="803">
        <v>2653693</v>
      </c>
      <c r="V15" s="804">
        <v>0.3392</v>
      </c>
      <c r="W15" s="804">
        <v>0.66080000000000005</v>
      </c>
      <c r="X15" s="805">
        <v>4000.748452012384</v>
      </c>
      <c r="Y15" s="802">
        <v>9705092</v>
      </c>
      <c r="Z15" s="802">
        <v>4536125</v>
      </c>
      <c r="AA15" s="806">
        <v>0</v>
      </c>
      <c r="AB15" s="807">
        <v>2659704.4000000004</v>
      </c>
      <c r="AC15" s="807">
        <v>2659704.4000000004</v>
      </c>
      <c r="AD15" s="802">
        <v>3022956.1881344006</v>
      </c>
      <c r="AE15" s="808">
        <v>0</v>
      </c>
      <c r="AF15" s="807">
        <v>0</v>
      </c>
      <c r="AG15" s="809">
        <v>0</v>
      </c>
      <c r="AH15" s="808">
        <v>2653693</v>
      </c>
      <c r="AI15" s="807">
        <v>2054</v>
      </c>
      <c r="AJ15" s="808">
        <v>217998</v>
      </c>
      <c r="AK15" s="807">
        <v>168.72910216718267</v>
      </c>
      <c r="AL15" s="808">
        <v>2871691</v>
      </c>
      <c r="AM15" s="807">
        <v>2222.6710526315787</v>
      </c>
      <c r="AN15" s="810">
        <v>1591795</v>
      </c>
      <c r="AO15" s="811">
        <v>1232.0394736842106</v>
      </c>
      <c r="AP15" s="808">
        <v>4245488</v>
      </c>
      <c r="AQ15" s="807">
        <v>3285.9814241486069</v>
      </c>
      <c r="AR15" s="809">
        <v>0.35161768694224793</v>
      </c>
      <c r="AS15" s="812">
        <v>66</v>
      </c>
      <c r="AT15" s="807">
        <v>7828671.4000000004</v>
      </c>
      <c r="AU15" s="807">
        <v>6059.34</v>
      </c>
      <c r="AV15" s="812">
        <v>2</v>
      </c>
      <c r="AW15" s="809">
        <v>0.64838231305775207</v>
      </c>
      <c r="AX15" s="812">
        <v>12074159.4</v>
      </c>
      <c r="AY15" s="813">
        <v>9345.3246130030966</v>
      </c>
      <c r="AZ15" s="812">
        <v>26</v>
      </c>
    </row>
    <row r="16" spans="1:52" s="814" customFormat="1" ht="15.6" customHeight="1">
      <c r="A16" s="797">
        <v>13</v>
      </c>
      <c r="B16" s="798" t="s">
        <v>75</v>
      </c>
      <c r="C16" s="798">
        <v>1495</v>
      </c>
      <c r="D16" s="799">
        <v>1134</v>
      </c>
      <c r="E16" s="799">
        <v>249.48</v>
      </c>
      <c r="F16" s="799">
        <v>538</v>
      </c>
      <c r="G16" s="799">
        <v>32.28</v>
      </c>
      <c r="H16" s="799">
        <v>172</v>
      </c>
      <c r="I16" s="799">
        <v>258</v>
      </c>
      <c r="J16" s="799">
        <v>23</v>
      </c>
      <c r="K16" s="799">
        <v>13.799999999999999</v>
      </c>
      <c r="L16" s="799">
        <v>6005</v>
      </c>
      <c r="M16" s="801">
        <v>0.16012999999999999</v>
      </c>
      <c r="N16" s="799">
        <v>239.39435</v>
      </c>
      <c r="O16" s="799">
        <v>792.95434999999998</v>
      </c>
      <c r="P16" s="799">
        <v>2287.95435</v>
      </c>
      <c r="Q16" s="802">
        <v>3961</v>
      </c>
      <c r="R16" s="802">
        <v>9062587</v>
      </c>
      <c r="S16" s="802">
        <v>1454847.5</v>
      </c>
      <c r="T16" s="802">
        <v>1454847.5</v>
      </c>
      <c r="U16" s="803">
        <v>7607739.5</v>
      </c>
      <c r="V16" s="804">
        <v>0.83950000000000002</v>
      </c>
      <c r="W16" s="804">
        <v>0.1605</v>
      </c>
      <c r="X16" s="805">
        <v>973.14214046822747</v>
      </c>
      <c r="Y16" s="802">
        <v>4016917.5</v>
      </c>
      <c r="Z16" s="802">
        <v>2562070</v>
      </c>
      <c r="AA16" s="806">
        <v>0</v>
      </c>
      <c r="AB16" s="807">
        <v>3081279.58</v>
      </c>
      <c r="AC16" s="807">
        <v>2562070</v>
      </c>
      <c r="AD16" s="802">
        <v>707285.04420000012</v>
      </c>
      <c r="AE16" s="808">
        <v>1854785</v>
      </c>
      <c r="AF16" s="807">
        <v>1241</v>
      </c>
      <c r="AG16" s="809">
        <v>0.72389999999999999</v>
      </c>
      <c r="AH16" s="808">
        <v>9462524.5</v>
      </c>
      <c r="AI16" s="807">
        <v>6329</v>
      </c>
      <c r="AJ16" s="808">
        <v>252250</v>
      </c>
      <c r="AK16" s="807">
        <v>168.72909698996656</v>
      </c>
      <c r="AL16" s="808">
        <v>9714774.5</v>
      </c>
      <c r="AM16" s="807">
        <v>6498.1769230769232</v>
      </c>
      <c r="AN16" s="810">
        <v>1372648</v>
      </c>
      <c r="AO16" s="811">
        <v>918.15919732441466</v>
      </c>
      <c r="AP16" s="808">
        <v>10835172.5</v>
      </c>
      <c r="AQ16" s="807">
        <v>7247.6070234113713</v>
      </c>
      <c r="AR16" s="809">
        <v>0.7295385699925061</v>
      </c>
      <c r="AS16" s="812">
        <v>7</v>
      </c>
      <c r="AT16" s="807">
        <v>4016917.5</v>
      </c>
      <c r="AU16" s="807">
        <v>2686.9</v>
      </c>
      <c r="AV16" s="812">
        <v>58</v>
      </c>
      <c r="AW16" s="809">
        <v>0.2704614300074939</v>
      </c>
      <c r="AX16" s="812">
        <v>14852090</v>
      </c>
      <c r="AY16" s="813">
        <v>9934.5083612040125</v>
      </c>
      <c r="AZ16" s="812">
        <v>9</v>
      </c>
    </row>
    <row r="17" spans="1:52" s="814" customFormat="1" ht="15.6" customHeight="1">
      <c r="A17" s="797">
        <v>14</v>
      </c>
      <c r="B17" s="798" t="s">
        <v>76</v>
      </c>
      <c r="C17" s="798">
        <v>1702</v>
      </c>
      <c r="D17" s="799">
        <v>1387</v>
      </c>
      <c r="E17" s="799">
        <v>305.14</v>
      </c>
      <c r="F17" s="799">
        <v>679.5</v>
      </c>
      <c r="G17" s="799">
        <v>40.769999999999996</v>
      </c>
      <c r="H17" s="799">
        <v>365</v>
      </c>
      <c r="I17" s="799">
        <v>547.5</v>
      </c>
      <c r="J17" s="799">
        <v>95</v>
      </c>
      <c r="K17" s="799">
        <v>57</v>
      </c>
      <c r="L17" s="799">
        <v>5798</v>
      </c>
      <c r="M17" s="801">
        <v>0.15461</v>
      </c>
      <c r="N17" s="799">
        <v>263.14621999999997</v>
      </c>
      <c r="O17" s="799">
        <v>1213.5562199999999</v>
      </c>
      <c r="P17" s="799">
        <v>2915.5562199999999</v>
      </c>
      <c r="Q17" s="802">
        <v>3961</v>
      </c>
      <c r="R17" s="802">
        <v>11548518</v>
      </c>
      <c r="S17" s="802">
        <v>3605543</v>
      </c>
      <c r="T17" s="802">
        <v>3605543</v>
      </c>
      <c r="U17" s="803">
        <v>7942975</v>
      </c>
      <c r="V17" s="804">
        <v>0.68779999999999997</v>
      </c>
      <c r="W17" s="804">
        <v>0.31219999999999998</v>
      </c>
      <c r="X17" s="805">
        <v>2118.415393654524</v>
      </c>
      <c r="Y17" s="802">
        <v>7140734</v>
      </c>
      <c r="Z17" s="802">
        <v>3535191</v>
      </c>
      <c r="AA17" s="806">
        <v>0</v>
      </c>
      <c r="AB17" s="807">
        <v>3926496.12</v>
      </c>
      <c r="AC17" s="807">
        <v>3535191</v>
      </c>
      <c r="AD17" s="802">
        <v>1898341.0039439998</v>
      </c>
      <c r="AE17" s="808">
        <v>1636850</v>
      </c>
      <c r="AF17" s="807">
        <v>962</v>
      </c>
      <c r="AG17" s="809">
        <v>0.46300000000000002</v>
      </c>
      <c r="AH17" s="808">
        <v>9579825</v>
      </c>
      <c r="AI17" s="807">
        <v>5629</v>
      </c>
      <c r="AJ17" s="808">
        <v>287177</v>
      </c>
      <c r="AK17" s="807">
        <v>168.72914218566393</v>
      </c>
      <c r="AL17" s="808">
        <v>9867002</v>
      </c>
      <c r="AM17" s="807">
        <v>5797.2984723854288</v>
      </c>
      <c r="AN17" s="810">
        <v>1665763</v>
      </c>
      <c r="AO17" s="811">
        <v>978.70916568742655</v>
      </c>
      <c r="AP17" s="808">
        <v>11245588</v>
      </c>
      <c r="AQ17" s="807">
        <v>6607.2784958871916</v>
      </c>
      <c r="AR17" s="809">
        <v>0.61162792645532915</v>
      </c>
      <c r="AS17" s="812">
        <v>43</v>
      </c>
      <c r="AT17" s="807">
        <v>7140734</v>
      </c>
      <c r="AU17" s="807">
        <v>4195.5</v>
      </c>
      <c r="AV17" s="812">
        <v>19</v>
      </c>
      <c r="AW17" s="809">
        <v>0.38837207354467085</v>
      </c>
      <c r="AX17" s="812">
        <v>18386322</v>
      </c>
      <c r="AY17" s="813">
        <v>10802.774383078731</v>
      </c>
      <c r="AZ17" s="812">
        <v>5</v>
      </c>
    </row>
    <row r="18" spans="1:52" s="833" customFormat="1" ht="15.6" customHeight="1">
      <c r="A18" s="815">
        <v>15</v>
      </c>
      <c r="B18" s="816" t="s">
        <v>77</v>
      </c>
      <c r="C18" s="816">
        <v>3615</v>
      </c>
      <c r="D18" s="817">
        <v>2765</v>
      </c>
      <c r="E18" s="817">
        <v>608.29999999999995</v>
      </c>
      <c r="F18" s="817">
        <v>1454</v>
      </c>
      <c r="G18" s="817">
        <v>87.24</v>
      </c>
      <c r="H18" s="817">
        <v>411</v>
      </c>
      <c r="I18" s="817">
        <v>616.5</v>
      </c>
      <c r="J18" s="817">
        <v>104</v>
      </c>
      <c r="K18" s="817">
        <v>62.4</v>
      </c>
      <c r="L18" s="817">
        <v>3885</v>
      </c>
      <c r="M18" s="818">
        <v>0.1036</v>
      </c>
      <c r="N18" s="817">
        <v>374.51400000000001</v>
      </c>
      <c r="O18" s="817">
        <v>1748.9540000000002</v>
      </c>
      <c r="P18" s="819">
        <v>5363.9539999999997</v>
      </c>
      <c r="Q18" s="820">
        <v>3961</v>
      </c>
      <c r="R18" s="820">
        <v>21246622</v>
      </c>
      <c r="S18" s="820">
        <v>4282751</v>
      </c>
      <c r="T18" s="820">
        <v>4282751</v>
      </c>
      <c r="U18" s="821">
        <v>16963871</v>
      </c>
      <c r="V18" s="822">
        <v>0.7984</v>
      </c>
      <c r="W18" s="823">
        <v>0.2016</v>
      </c>
      <c r="X18" s="824">
        <v>1184.7167358229599</v>
      </c>
      <c r="Y18" s="820">
        <v>10921398</v>
      </c>
      <c r="Z18" s="820">
        <v>6638647</v>
      </c>
      <c r="AA18" s="825">
        <v>0</v>
      </c>
      <c r="AB18" s="826">
        <v>7223851.4800000004</v>
      </c>
      <c r="AC18" s="826">
        <v>6638647</v>
      </c>
      <c r="AD18" s="820">
        <v>2301964.1245440003</v>
      </c>
      <c r="AE18" s="827">
        <v>4336683</v>
      </c>
      <c r="AF18" s="826">
        <v>1200</v>
      </c>
      <c r="AG18" s="828">
        <v>0.6532</v>
      </c>
      <c r="AH18" s="827">
        <v>21300554</v>
      </c>
      <c r="AI18" s="826">
        <v>5892</v>
      </c>
      <c r="AJ18" s="827">
        <v>361500</v>
      </c>
      <c r="AK18" s="826">
        <v>100</v>
      </c>
      <c r="AL18" s="827">
        <v>21662054</v>
      </c>
      <c r="AM18" s="826">
        <v>5992.269432918396</v>
      </c>
      <c r="AN18" s="829">
        <v>2363487</v>
      </c>
      <c r="AO18" s="830">
        <v>653.79999999999995</v>
      </c>
      <c r="AP18" s="827">
        <v>23664041</v>
      </c>
      <c r="AQ18" s="826">
        <v>6546.0694329183953</v>
      </c>
      <c r="AR18" s="828">
        <v>0.68421976659021155</v>
      </c>
      <c r="AS18" s="831">
        <v>21</v>
      </c>
      <c r="AT18" s="826">
        <v>10921398</v>
      </c>
      <c r="AU18" s="826">
        <v>3021.13</v>
      </c>
      <c r="AV18" s="831">
        <v>51</v>
      </c>
      <c r="AW18" s="828">
        <v>0.31578023340978845</v>
      </c>
      <c r="AX18" s="831">
        <v>34585439</v>
      </c>
      <c r="AY18" s="832">
        <v>9567.2030428769012</v>
      </c>
      <c r="AZ18" s="831">
        <v>20</v>
      </c>
    </row>
    <row r="19" spans="1:52" s="814" customFormat="1" ht="15.6" customHeight="1">
      <c r="A19" s="797">
        <v>16</v>
      </c>
      <c r="B19" s="798" t="s">
        <v>78</v>
      </c>
      <c r="C19" s="798">
        <v>4872</v>
      </c>
      <c r="D19" s="799">
        <v>2788</v>
      </c>
      <c r="E19" s="799">
        <v>613.36</v>
      </c>
      <c r="F19" s="799">
        <v>1869.5</v>
      </c>
      <c r="G19" s="799">
        <v>112.17</v>
      </c>
      <c r="H19" s="799">
        <v>500</v>
      </c>
      <c r="I19" s="799">
        <v>750</v>
      </c>
      <c r="J19" s="799">
        <v>274</v>
      </c>
      <c r="K19" s="799">
        <v>164.4</v>
      </c>
      <c r="L19" s="800">
        <v>2628</v>
      </c>
      <c r="M19" s="801">
        <v>7.0080000000000003E-2</v>
      </c>
      <c r="N19" s="799">
        <v>341.42976000000004</v>
      </c>
      <c r="O19" s="799">
        <v>1981.3597600000001</v>
      </c>
      <c r="P19" s="799">
        <v>6853.3597600000003</v>
      </c>
      <c r="Q19" s="802">
        <v>3961</v>
      </c>
      <c r="R19" s="802">
        <v>27146158</v>
      </c>
      <c r="S19" s="802">
        <v>18748957.5</v>
      </c>
      <c r="T19" s="802">
        <v>18748957.5</v>
      </c>
      <c r="U19" s="803">
        <v>8397200.5</v>
      </c>
      <c r="V19" s="804">
        <v>0.30930000000000002</v>
      </c>
      <c r="W19" s="804">
        <v>0.69069999999999998</v>
      </c>
      <c r="X19" s="805">
        <v>3848.3081896551726</v>
      </c>
      <c r="Y19" s="802">
        <v>66688961.5</v>
      </c>
      <c r="Z19" s="802">
        <v>47940004</v>
      </c>
      <c r="AA19" s="806">
        <v>0</v>
      </c>
      <c r="AB19" s="807">
        <v>9229693.7200000007</v>
      </c>
      <c r="AC19" s="807">
        <v>9229693.7200000007</v>
      </c>
      <c r="AD19" s="802">
        <v>10964913.05813488</v>
      </c>
      <c r="AE19" s="808">
        <v>0</v>
      </c>
      <c r="AF19" s="807">
        <v>0</v>
      </c>
      <c r="AG19" s="809">
        <v>0</v>
      </c>
      <c r="AH19" s="808">
        <v>8397200.5</v>
      </c>
      <c r="AI19" s="807">
        <v>1724</v>
      </c>
      <c r="AJ19" s="808">
        <v>822048</v>
      </c>
      <c r="AK19" s="807">
        <v>168.72906403940885</v>
      </c>
      <c r="AL19" s="808">
        <v>9219248.5</v>
      </c>
      <c r="AM19" s="807">
        <v>1892.2923850574712</v>
      </c>
      <c r="AN19" s="810">
        <v>4167797</v>
      </c>
      <c r="AO19" s="811">
        <v>855.45915435139568</v>
      </c>
      <c r="AP19" s="808">
        <v>12564997.5</v>
      </c>
      <c r="AQ19" s="807">
        <v>2579.0224753694583</v>
      </c>
      <c r="AR19" s="809">
        <v>0.30991284446981071</v>
      </c>
      <c r="AS19" s="812">
        <v>68</v>
      </c>
      <c r="AT19" s="807">
        <v>27978651.219999999</v>
      </c>
      <c r="AU19" s="807">
        <v>5742.74</v>
      </c>
      <c r="AV19" s="812">
        <v>5</v>
      </c>
      <c r="AW19" s="809">
        <v>0.69008715553018929</v>
      </c>
      <c r="AX19" s="812">
        <v>40543648.719999999</v>
      </c>
      <c r="AY19" s="813">
        <v>8321.7669786535298</v>
      </c>
      <c r="AZ19" s="812">
        <v>64</v>
      </c>
    </row>
    <row r="20" spans="1:52" s="834" customFormat="1" ht="15.6" customHeight="1">
      <c r="A20" s="797">
        <v>17</v>
      </c>
      <c r="B20" s="798" t="s">
        <v>79</v>
      </c>
      <c r="C20" s="798">
        <v>44395</v>
      </c>
      <c r="D20" s="799">
        <v>37311</v>
      </c>
      <c r="E20" s="799">
        <v>8208.42</v>
      </c>
      <c r="F20" s="799">
        <v>16361</v>
      </c>
      <c r="G20" s="799">
        <v>981.66</v>
      </c>
      <c r="H20" s="799">
        <v>4716</v>
      </c>
      <c r="I20" s="799">
        <v>7074</v>
      </c>
      <c r="J20" s="799">
        <v>1852</v>
      </c>
      <c r="K20" s="799">
        <v>1111.2</v>
      </c>
      <c r="L20" s="799">
        <v>0</v>
      </c>
      <c r="M20" s="801">
        <v>0</v>
      </c>
      <c r="N20" s="799">
        <v>0</v>
      </c>
      <c r="O20" s="799">
        <v>17375.28</v>
      </c>
      <c r="P20" s="799">
        <v>61770.28</v>
      </c>
      <c r="Q20" s="802">
        <v>3961</v>
      </c>
      <c r="R20" s="802">
        <v>244672079</v>
      </c>
      <c r="S20" s="802">
        <v>122394294</v>
      </c>
      <c r="T20" s="802">
        <v>122394294</v>
      </c>
      <c r="U20" s="803">
        <v>122277785</v>
      </c>
      <c r="V20" s="804">
        <v>0.49980000000000002</v>
      </c>
      <c r="W20" s="804">
        <v>0.50019999999999998</v>
      </c>
      <c r="X20" s="805">
        <v>2756.9387093141117</v>
      </c>
      <c r="Y20" s="802">
        <v>323907222</v>
      </c>
      <c r="Z20" s="802">
        <v>201512928</v>
      </c>
      <c r="AA20" s="806">
        <v>0</v>
      </c>
      <c r="AB20" s="807">
        <v>83188506.859999999</v>
      </c>
      <c r="AC20" s="807">
        <v>83188506.859999999</v>
      </c>
      <c r="AD20" s="802">
        <v>71570732.745959833</v>
      </c>
      <c r="AE20" s="808">
        <v>11617774</v>
      </c>
      <c r="AF20" s="807">
        <v>262</v>
      </c>
      <c r="AG20" s="809">
        <v>0.13969999999999999</v>
      </c>
      <c r="AH20" s="808">
        <v>133895559</v>
      </c>
      <c r="AI20" s="807">
        <v>3016</v>
      </c>
      <c r="AJ20" s="808">
        <v>18020192</v>
      </c>
      <c r="AK20" s="807">
        <v>405.90589030296206</v>
      </c>
      <c r="AL20" s="808">
        <v>151915751</v>
      </c>
      <c r="AM20" s="807">
        <v>3421.9112737920937</v>
      </c>
      <c r="AN20" s="810">
        <v>53601791</v>
      </c>
      <c r="AO20" s="811">
        <v>1207.3835116567182</v>
      </c>
      <c r="AP20" s="808">
        <v>187497350</v>
      </c>
      <c r="AQ20" s="807">
        <v>4223.3888951458493</v>
      </c>
      <c r="AR20" s="809">
        <v>0.47699521227358876</v>
      </c>
      <c r="AS20" s="812">
        <v>59</v>
      </c>
      <c r="AT20" s="807">
        <v>205582800.86000001</v>
      </c>
      <c r="AU20" s="807">
        <v>4630.76</v>
      </c>
      <c r="AV20" s="812">
        <v>13</v>
      </c>
      <c r="AW20" s="809">
        <v>0.52300478772641124</v>
      </c>
      <c r="AX20" s="812">
        <v>393080150.86000001</v>
      </c>
      <c r="AY20" s="813">
        <v>8854.1536402748061</v>
      </c>
      <c r="AZ20" s="812">
        <v>52</v>
      </c>
    </row>
    <row r="21" spans="1:52" s="814" customFormat="1" ht="15.6" customHeight="1">
      <c r="A21" s="797">
        <v>18</v>
      </c>
      <c r="B21" s="798" t="s">
        <v>80</v>
      </c>
      <c r="C21" s="798">
        <v>1017</v>
      </c>
      <c r="D21" s="799">
        <v>936</v>
      </c>
      <c r="E21" s="799">
        <v>205.92</v>
      </c>
      <c r="F21" s="799">
        <v>452.5</v>
      </c>
      <c r="G21" s="799">
        <v>27.15</v>
      </c>
      <c r="H21" s="799">
        <v>123</v>
      </c>
      <c r="I21" s="799">
        <v>184.5</v>
      </c>
      <c r="J21" s="799">
        <v>1</v>
      </c>
      <c r="K21" s="799">
        <v>0.6</v>
      </c>
      <c r="L21" s="799">
        <v>6483</v>
      </c>
      <c r="M21" s="801">
        <v>0.17288000000000001</v>
      </c>
      <c r="N21" s="799">
        <v>175.81896</v>
      </c>
      <c r="O21" s="799">
        <v>593.98896000000002</v>
      </c>
      <c r="P21" s="799">
        <v>1610.9889600000001</v>
      </c>
      <c r="Q21" s="802">
        <v>3961</v>
      </c>
      <c r="R21" s="802">
        <v>6381127</v>
      </c>
      <c r="S21" s="802">
        <v>1258668</v>
      </c>
      <c r="T21" s="802">
        <v>1258668</v>
      </c>
      <c r="U21" s="803">
        <v>5122459</v>
      </c>
      <c r="V21" s="804">
        <v>0.80279999999999996</v>
      </c>
      <c r="W21" s="804">
        <v>0.19719999999999999</v>
      </c>
      <c r="X21" s="805">
        <v>1237.6283185840707</v>
      </c>
      <c r="Y21" s="802">
        <v>2734651</v>
      </c>
      <c r="Z21" s="802">
        <v>1475983</v>
      </c>
      <c r="AA21" s="806">
        <v>0</v>
      </c>
      <c r="AB21" s="807">
        <v>2169583.1800000002</v>
      </c>
      <c r="AC21" s="807">
        <v>1475983</v>
      </c>
      <c r="AD21" s="802">
        <v>500629.81787199999</v>
      </c>
      <c r="AE21" s="808">
        <v>975353</v>
      </c>
      <c r="AF21" s="807">
        <v>959</v>
      </c>
      <c r="AG21" s="809">
        <v>0.66080000000000005</v>
      </c>
      <c r="AH21" s="808">
        <v>6097812</v>
      </c>
      <c r="AI21" s="807">
        <v>5996</v>
      </c>
      <c r="AJ21" s="808">
        <v>171597</v>
      </c>
      <c r="AK21" s="807">
        <v>168.72861356932154</v>
      </c>
      <c r="AL21" s="808">
        <v>6269409</v>
      </c>
      <c r="AM21" s="807">
        <v>6164.6106194690265</v>
      </c>
      <c r="AN21" s="810">
        <v>1031928</v>
      </c>
      <c r="AO21" s="811">
        <v>1014.6784660766962</v>
      </c>
      <c r="AP21" s="808">
        <v>7129740</v>
      </c>
      <c r="AQ21" s="807">
        <v>7010.5604719764015</v>
      </c>
      <c r="AR21" s="809">
        <v>0.72277548608930853</v>
      </c>
      <c r="AS21" s="812">
        <v>9</v>
      </c>
      <c r="AT21" s="807">
        <v>2734651</v>
      </c>
      <c r="AU21" s="807">
        <v>2688.94</v>
      </c>
      <c r="AV21" s="812">
        <v>57</v>
      </c>
      <c r="AW21" s="809">
        <v>0.27722451391069147</v>
      </c>
      <c r="AX21" s="812">
        <v>9864391</v>
      </c>
      <c r="AY21" s="813">
        <v>9699.4995083579161</v>
      </c>
      <c r="AZ21" s="812">
        <v>17</v>
      </c>
    </row>
    <row r="22" spans="1:52" s="814" customFormat="1" ht="15.6" customHeight="1">
      <c r="A22" s="797">
        <v>19</v>
      </c>
      <c r="B22" s="798" t="s">
        <v>81</v>
      </c>
      <c r="C22" s="798">
        <v>1970</v>
      </c>
      <c r="D22" s="799">
        <v>1659</v>
      </c>
      <c r="E22" s="799">
        <v>364.98</v>
      </c>
      <c r="F22" s="799">
        <v>700</v>
      </c>
      <c r="G22" s="799">
        <v>42</v>
      </c>
      <c r="H22" s="799">
        <v>257</v>
      </c>
      <c r="I22" s="799">
        <v>385.5</v>
      </c>
      <c r="J22" s="799">
        <v>21</v>
      </c>
      <c r="K22" s="799">
        <v>12.6</v>
      </c>
      <c r="L22" s="799">
        <v>5530</v>
      </c>
      <c r="M22" s="801">
        <v>0.14746999999999999</v>
      </c>
      <c r="N22" s="799">
        <v>290.51589999999999</v>
      </c>
      <c r="O22" s="799">
        <v>1095.5959</v>
      </c>
      <c r="P22" s="799">
        <v>3065.5959000000003</v>
      </c>
      <c r="Q22" s="802">
        <v>3961</v>
      </c>
      <c r="R22" s="802">
        <v>12142825</v>
      </c>
      <c r="S22" s="802">
        <v>3657211.5</v>
      </c>
      <c r="T22" s="802">
        <v>3657211.5</v>
      </c>
      <c r="U22" s="803">
        <v>8485613.5</v>
      </c>
      <c r="V22" s="804">
        <v>0.69879999999999998</v>
      </c>
      <c r="W22" s="804">
        <v>0.30120000000000002</v>
      </c>
      <c r="X22" s="805">
        <v>1856.4525380710661</v>
      </c>
      <c r="Y22" s="802">
        <v>6414079.5</v>
      </c>
      <c r="Z22" s="802">
        <v>2756868</v>
      </c>
      <c r="AA22" s="806">
        <v>0</v>
      </c>
      <c r="AB22" s="807">
        <v>4128560.5000000005</v>
      </c>
      <c r="AC22" s="807">
        <v>2756868</v>
      </c>
      <c r="AD22" s="802">
        <v>1428234.0635520003</v>
      </c>
      <c r="AE22" s="808">
        <v>1328634</v>
      </c>
      <c r="AF22" s="807">
        <v>674</v>
      </c>
      <c r="AG22" s="809">
        <v>0.4819</v>
      </c>
      <c r="AH22" s="808">
        <v>9814247.5</v>
      </c>
      <c r="AI22" s="807">
        <v>4982</v>
      </c>
      <c r="AJ22" s="808">
        <v>332396</v>
      </c>
      <c r="AK22" s="807">
        <v>168.72893401015227</v>
      </c>
      <c r="AL22" s="808">
        <v>10146643.5</v>
      </c>
      <c r="AM22" s="807">
        <v>5150.5804568527919</v>
      </c>
      <c r="AN22" s="810">
        <v>2116093</v>
      </c>
      <c r="AO22" s="811">
        <v>1074.1588832487309</v>
      </c>
      <c r="AP22" s="808">
        <v>11930340.5</v>
      </c>
      <c r="AQ22" s="807">
        <v>6056.0104060913709</v>
      </c>
      <c r="AR22" s="809">
        <v>0.65035255952491278</v>
      </c>
      <c r="AS22" s="812">
        <v>27</v>
      </c>
      <c r="AT22" s="807">
        <v>6414079.5</v>
      </c>
      <c r="AU22" s="807">
        <v>3255.88</v>
      </c>
      <c r="AV22" s="812">
        <v>46</v>
      </c>
      <c r="AW22" s="809">
        <v>0.34964744047508722</v>
      </c>
      <c r="AX22" s="812">
        <v>18344420</v>
      </c>
      <c r="AY22" s="813">
        <v>9311.8883248730963</v>
      </c>
      <c r="AZ22" s="812">
        <v>31</v>
      </c>
    </row>
    <row r="23" spans="1:52" s="833" customFormat="1" ht="15.6" customHeight="1">
      <c r="A23" s="815">
        <v>20</v>
      </c>
      <c r="B23" s="816" t="s">
        <v>82</v>
      </c>
      <c r="C23" s="816">
        <v>5864</v>
      </c>
      <c r="D23" s="817">
        <v>4517</v>
      </c>
      <c r="E23" s="817">
        <v>993.74</v>
      </c>
      <c r="F23" s="817">
        <v>2458.5</v>
      </c>
      <c r="G23" s="817">
        <v>147.51</v>
      </c>
      <c r="H23" s="817">
        <v>742</v>
      </c>
      <c r="I23" s="817">
        <v>1113</v>
      </c>
      <c r="J23" s="817">
        <v>102</v>
      </c>
      <c r="K23" s="817">
        <v>61.199999999999996</v>
      </c>
      <c r="L23" s="817">
        <v>1636</v>
      </c>
      <c r="M23" s="818">
        <v>4.3630000000000002E-2</v>
      </c>
      <c r="N23" s="817">
        <v>255.84632000000002</v>
      </c>
      <c r="O23" s="817">
        <v>2571.2963199999999</v>
      </c>
      <c r="P23" s="819">
        <v>8435.2963199999995</v>
      </c>
      <c r="Q23" s="820">
        <v>3961</v>
      </c>
      <c r="R23" s="820">
        <v>33412209</v>
      </c>
      <c r="S23" s="820">
        <v>7028068</v>
      </c>
      <c r="T23" s="820">
        <v>7028068</v>
      </c>
      <c r="U23" s="821">
        <v>26384141</v>
      </c>
      <c r="V23" s="822">
        <v>0.78969999999999996</v>
      </c>
      <c r="W23" s="823">
        <v>0.21029999999999999</v>
      </c>
      <c r="X23" s="824">
        <v>1198.5109140518418</v>
      </c>
      <c r="Y23" s="820">
        <v>15613879</v>
      </c>
      <c r="Z23" s="820">
        <v>8585811</v>
      </c>
      <c r="AA23" s="825">
        <v>0</v>
      </c>
      <c r="AB23" s="826">
        <v>11360151.060000001</v>
      </c>
      <c r="AC23" s="826">
        <v>8585811</v>
      </c>
      <c r="AD23" s="820">
        <v>3105625.2116759997</v>
      </c>
      <c r="AE23" s="827">
        <v>5480186</v>
      </c>
      <c r="AF23" s="826">
        <v>935</v>
      </c>
      <c r="AG23" s="828">
        <v>0.63829999999999998</v>
      </c>
      <c r="AH23" s="827">
        <v>31864327</v>
      </c>
      <c r="AI23" s="826">
        <v>5434</v>
      </c>
      <c r="AJ23" s="827">
        <v>586400</v>
      </c>
      <c r="AK23" s="826">
        <v>100</v>
      </c>
      <c r="AL23" s="827">
        <v>32450727</v>
      </c>
      <c r="AM23" s="826">
        <v>5533.889324693042</v>
      </c>
      <c r="AN23" s="829">
        <v>4023701</v>
      </c>
      <c r="AO23" s="830">
        <v>686.17002046384721</v>
      </c>
      <c r="AP23" s="827">
        <v>35888028</v>
      </c>
      <c r="AQ23" s="826">
        <v>6120.0593451568893</v>
      </c>
      <c r="AR23" s="828">
        <v>0.6968291096483088</v>
      </c>
      <c r="AS23" s="831">
        <v>18</v>
      </c>
      <c r="AT23" s="826">
        <v>15613879</v>
      </c>
      <c r="AU23" s="826">
        <v>2662.67</v>
      </c>
      <c r="AV23" s="831">
        <v>59</v>
      </c>
      <c r="AW23" s="828">
        <v>0.30317089035169126</v>
      </c>
      <c r="AX23" s="831">
        <v>51501907</v>
      </c>
      <c r="AY23" s="832">
        <v>8782.7262960436565</v>
      </c>
      <c r="AZ23" s="831">
        <v>55</v>
      </c>
    </row>
    <row r="24" spans="1:52" s="814" customFormat="1" ht="15.6" customHeight="1">
      <c r="A24" s="797">
        <v>21</v>
      </c>
      <c r="B24" s="798" t="s">
        <v>83</v>
      </c>
      <c r="C24" s="799">
        <v>2904</v>
      </c>
      <c r="D24" s="799">
        <v>2402</v>
      </c>
      <c r="E24" s="799">
        <v>528.44000000000005</v>
      </c>
      <c r="F24" s="799">
        <v>1217</v>
      </c>
      <c r="G24" s="799">
        <v>73.02</v>
      </c>
      <c r="H24" s="799">
        <v>448</v>
      </c>
      <c r="I24" s="799">
        <v>672</v>
      </c>
      <c r="J24" s="799">
        <v>32</v>
      </c>
      <c r="K24" s="799">
        <v>19.2</v>
      </c>
      <c r="L24" s="800">
        <v>4596</v>
      </c>
      <c r="M24" s="801">
        <v>0.12256</v>
      </c>
      <c r="N24" s="799">
        <v>355.91424000000001</v>
      </c>
      <c r="O24" s="799">
        <v>1648.5742400000001</v>
      </c>
      <c r="P24" s="799">
        <v>4552.5742399999999</v>
      </c>
      <c r="Q24" s="802">
        <v>3961</v>
      </c>
      <c r="R24" s="802">
        <v>18032747</v>
      </c>
      <c r="S24" s="802">
        <v>3384646</v>
      </c>
      <c r="T24" s="802">
        <v>3384646</v>
      </c>
      <c r="U24" s="803">
        <v>14648101</v>
      </c>
      <c r="V24" s="804">
        <v>0.81230000000000002</v>
      </c>
      <c r="W24" s="804">
        <v>0.18770000000000001</v>
      </c>
      <c r="X24" s="805">
        <v>1165.5117079889808</v>
      </c>
      <c r="Y24" s="802">
        <v>7355537</v>
      </c>
      <c r="Z24" s="802">
        <v>3970891</v>
      </c>
      <c r="AA24" s="806">
        <v>0</v>
      </c>
      <c r="AB24" s="807">
        <v>6131133.9800000004</v>
      </c>
      <c r="AC24" s="807">
        <v>3970891</v>
      </c>
      <c r="AD24" s="802">
        <v>1281978.3340040001</v>
      </c>
      <c r="AE24" s="808">
        <v>2688913</v>
      </c>
      <c r="AF24" s="807">
        <v>926</v>
      </c>
      <c r="AG24" s="809">
        <v>0.67720000000000002</v>
      </c>
      <c r="AH24" s="808">
        <v>17337014</v>
      </c>
      <c r="AI24" s="807">
        <v>5970</v>
      </c>
      <c r="AJ24" s="808">
        <v>489989</v>
      </c>
      <c r="AK24" s="807">
        <v>168.72899449035813</v>
      </c>
      <c r="AL24" s="808">
        <v>17827003</v>
      </c>
      <c r="AM24" s="807">
        <v>6138.7751377410468</v>
      </c>
      <c r="AN24" s="810">
        <v>2262445</v>
      </c>
      <c r="AO24" s="811">
        <v>779.07885674931129</v>
      </c>
      <c r="AP24" s="808">
        <v>19599459</v>
      </c>
      <c r="AQ24" s="807">
        <v>6749.125</v>
      </c>
      <c r="AR24" s="809">
        <v>0.72711785970956921</v>
      </c>
      <c r="AS24" s="812">
        <v>8</v>
      </c>
      <c r="AT24" s="807">
        <v>7355537</v>
      </c>
      <c r="AU24" s="807">
        <v>2532.9</v>
      </c>
      <c r="AV24" s="812">
        <v>61</v>
      </c>
      <c r="AW24" s="809">
        <v>0.27288214029043079</v>
      </c>
      <c r="AX24" s="812">
        <v>26954996</v>
      </c>
      <c r="AY24" s="813">
        <v>9282.0234159779611</v>
      </c>
      <c r="AZ24" s="812">
        <v>35</v>
      </c>
    </row>
    <row r="25" spans="1:52" s="814" customFormat="1" ht="15.6" customHeight="1">
      <c r="A25" s="797">
        <v>22</v>
      </c>
      <c r="B25" s="798" t="s">
        <v>84</v>
      </c>
      <c r="C25" s="798">
        <v>3069</v>
      </c>
      <c r="D25" s="799">
        <v>2175</v>
      </c>
      <c r="E25" s="799">
        <v>478.5</v>
      </c>
      <c r="F25" s="799">
        <v>1601.5</v>
      </c>
      <c r="G25" s="799">
        <v>96.09</v>
      </c>
      <c r="H25" s="799">
        <v>541</v>
      </c>
      <c r="I25" s="799">
        <v>811.5</v>
      </c>
      <c r="J25" s="799">
        <v>23</v>
      </c>
      <c r="K25" s="799">
        <v>13.799999999999999</v>
      </c>
      <c r="L25" s="799">
        <v>4431</v>
      </c>
      <c r="M25" s="801">
        <v>0.11816</v>
      </c>
      <c r="N25" s="799">
        <v>362.63303999999999</v>
      </c>
      <c r="O25" s="799">
        <v>1762.52304</v>
      </c>
      <c r="P25" s="799">
        <v>4831.52304</v>
      </c>
      <c r="Q25" s="802">
        <v>3961</v>
      </c>
      <c r="R25" s="802">
        <v>19137663</v>
      </c>
      <c r="S25" s="802">
        <v>2040876</v>
      </c>
      <c r="T25" s="802">
        <v>2040876</v>
      </c>
      <c r="U25" s="803">
        <v>17096787</v>
      </c>
      <c r="V25" s="804">
        <v>0.89339999999999997</v>
      </c>
      <c r="W25" s="804">
        <v>0.1066</v>
      </c>
      <c r="X25" s="805">
        <v>664.99706744868035</v>
      </c>
      <c r="Y25" s="802">
        <v>6116439</v>
      </c>
      <c r="Z25" s="802">
        <v>4075563</v>
      </c>
      <c r="AA25" s="806">
        <v>0</v>
      </c>
      <c r="AB25" s="807">
        <v>6506805.4200000009</v>
      </c>
      <c r="AC25" s="807">
        <v>4075563</v>
      </c>
      <c r="AD25" s="802">
        <v>747262.62717599992</v>
      </c>
      <c r="AE25" s="808">
        <v>3328300</v>
      </c>
      <c r="AF25" s="807">
        <v>1084</v>
      </c>
      <c r="AG25" s="809">
        <v>0.81659999999999999</v>
      </c>
      <c r="AH25" s="808">
        <v>20425087</v>
      </c>
      <c r="AI25" s="807">
        <v>6655</v>
      </c>
      <c r="AJ25" s="808">
        <v>517829</v>
      </c>
      <c r="AK25" s="807">
        <v>168.72890192245032</v>
      </c>
      <c r="AL25" s="808">
        <v>20942916</v>
      </c>
      <c r="AM25" s="807">
        <v>6824.019550342131</v>
      </c>
      <c r="AN25" s="810">
        <v>2041158</v>
      </c>
      <c r="AO25" s="811">
        <v>665.08895405669602</v>
      </c>
      <c r="AP25" s="808">
        <v>22466245</v>
      </c>
      <c r="AQ25" s="807">
        <v>7320.3796024763769</v>
      </c>
      <c r="AR25" s="809">
        <v>0.78600893464028776</v>
      </c>
      <c r="AS25" s="812">
        <v>2</v>
      </c>
      <c r="AT25" s="807">
        <v>6116439</v>
      </c>
      <c r="AU25" s="807">
        <v>1992.97</v>
      </c>
      <c r="AV25" s="812">
        <v>68</v>
      </c>
      <c r="AW25" s="809">
        <v>0.21399106535971218</v>
      </c>
      <c r="AX25" s="812">
        <v>28582684</v>
      </c>
      <c r="AY25" s="813">
        <v>9313.3541870316058</v>
      </c>
      <c r="AZ25" s="812">
        <v>30</v>
      </c>
    </row>
    <row r="26" spans="1:52" s="814" customFormat="1" ht="15.6" customHeight="1">
      <c r="A26" s="797">
        <v>23</v>
      </c>
      <c r="B26" s="798" t="s">
        <v>85</v>
      </c>
      <c r="C26" s="798">
        <v>13240</v>
      </c>
      <c r="D26" s="799">
        <v>9489</v>
      </c>
      <c r="E26" s="799">
        <v>2087.58</v>
      </c>
      <c r="F26" s="799">
        <v>5884</v>
      </c>
      <c r="G26" s="799">
        <v>353.03999999999996</v>
      </c>
      <c r="H26" s="799">
        <v>1688</v>
      </c>
      <c r="I26" s="799">
        <v>2532</v>
      </c>
      <c r="J26" s="799">
        <v>391</v>
      </c>
      <c r="K26" s="799">
        <v>234.6</v>
      </c>
      <c r="L26" s="799">
        <v>0</v>
      </c>
      <c r="M26" s="801">
        <v>0</v>
      </c>
      <c r="N26" s="799">
        <v>0</v>
      </c>
      <c r="O26" s="799">
        <v>5207.22</v>
      </c>
      <c r="P26" s="799">
        <v>18447.22</v>
      </c>
      <c r="Q26" s="802">
        <v>3961</v>
      </c>
      <c r="R26" s="802">
        <v>73069438</v>
      </c>
      <c r="S26" s="802">
        <v>21619861.5</v>
      </c>
      <c r="T26" s="802">
        <v>21619861.5</v>
      </c>
      <c r="U26" s="803">
        <v>51449576.5</v>
      </c>
      <c r="V26" s="804">
        <v>0.70409999999999995</v>
      </c>
      <c r="W26" s="804">
        <v>0.2959</v>
      </c>
      <c r="X26" s="805">
        <v>1632.9200528700906</v>
      </c>
      <c r="Y26" s="802">
        <v>51139716.5</v>
      </c>
      <c r="Z26" s="802">
        <v>29519855</v>
      </c>
      <c r="AA26" s="806">
        <v>0</v>
      </c>
      <c r="AB26" s="807">
        <v>24843608.920000002</v>
      </c>
      <c r="AC26" s="807">
        <v>24843608.920000002</v>
      </c>
      <c r="AD26" s="802">
        <v>12644105.07261616</v>
      </c>
      <c r="AE26" s="808">
        <v>12199504</v>
      </c>
      <c r="AF26" s="807">
        <v>921</v>
      </c>
      <c r="AG26" s="809">
        <v>0.49109999999999998</v>
      </c>
      <c r="AH26" s="808">
        <v>63649080.5</v>
      </c>
      <c r="AI26" s="807">
        <v>4807</v>
      </c>
      <c r="AJ26" s="808">
        <v>2233972</v>
      </c>
      <c r="AK26" s="807">
        <v>168.72900302114803</v>
      </c>
      <c r="AL26" s="808">
        <v>65883052.5</v>
      </c>
      <c r="AM26" s="807">
        <v>4976.0613670694866</v>
      </c>
      <c r="AN26" s="810">
        <v>11350771</v>
      </c>
      <c r="AO26" s="811">
        <v>857.3089879154079</v>
      </c>
      <c r="AP26" s="808">
        <v>74999851.5</v>
      </c>
      <c r="AQ26" s="807">
        <v>5664.6413519637463</v>
      </c>
      <c r="AR26" s="809">
        <v>0.61746912824759992</v>
      </c>
      <c r="AS26" s="812">
        <v>39</v>
      </c>
      <c r="AT26" s="807">
        <v>46463470.420000002</v>
      </c>
      <c r="AU26" s="807">
        <v>3509.33</v>
      </c>
      <c r="AV26" s="812">
        <v>32</v>
      </c>
      <c r="AW26" s="809">
        <v>0.38253087175240003</v>
      </c>
      <c r="AX26" s="812">
        <v>121463321.92</v>
      </c>
      <c r="AY26" s="813">
        <v>9173.9669123867079</v>
      </c>
      <c r="AZ26" s="812">
        <v>40</v>
      </c>
    </row>
    <row r="27" spans="1:52" s="814" customFormat="1" ht="15.6" customHeight="1">
      <c r="A27" s="797">
        <v>24</v>
      </c>
      <c r="B27" s="798" t="s">
        <v>86</v>
      </c>
      <c r="C27" s="798">
        <v>4748</v>
      </c>
      <c r="D27" s="799">
        <v>3967</v>
      </c>
      <c r="E27" s="799">
        <v>872.74</v>
      </c>
      <c r="F27" s="799">
        <v>1078</v>
      </c>
      <c r="G27" s="799">
        <v>64.679999999999993</v>
      </c>
      <c r="H27" s="799">
        <v>436</v>
      </c>
      <c r="I27" s="799">
        <v>654</v>
      </c>
      <c r="J27" s="799">
        <v>196</v>
      </c>
      <c r="K27" s="799">
        <v>117.6</v>
      </c>
      <c r="L27" s="799">
        <v>2752</v>
      </c>
      <c r="M27" s="801">
        <v>7.3389999999999997E-2</v>
      </c>
      <c r="N27" s="799">
        <v>348.45571999999999</v>
      </c>
      <c r="O27" s="799">
        <v>2057.4757199999999</v>
      </c>
      <c r="P27" s="799">
        <v>6805.4757200000004</v>
      </c>
      <c r="Q27" s="802">
        <v>3961</v>
      </c>
      <c r="R27" s="802">
        <v>26956489</v>
      </c>
      <c r="S27" s="802">
        <v>18277313</v>
      </c>
      <c r="T27" s="802">
        <v>18277313</v>
      </c>
      <c r="U27" s="803">
        <v>8679176</v>
      </c>
      <c r="V27" s="804">
        <v>0.32200000000000001</v>
      </c>
      <c r="W27" s="804">
        <v>0.67800000000000005</v>
      </c>
      <c r="X27" s="805">
        <v>3849.4762005054758</v>
      </c>
      <c r="Y27" s="802">
        <v>57459265</v>
      </c>
      <c r="Z27" s="802">
        <v>39181952</v>
      </c>
      <c r="AA27" s="806">
        <v>0</v>
      </c>
      <c r="AB27" s="807">
        <v>9165206.2599999998</v>
      </c>
      <c r="AC27" s="807">
        <v>9165206.2599999998</v>
      </c>
      <c r="AD27" s="802">
        <v>10688096.932161601</v>
      </c>
      <c r="AE27" s="808">
        <v>0</v>
      </c>
      <c r="AF27" s="807">
        <v>0</v>
      </c>
      <c r="AG27" s="809">
        <v>0</v>
      </c>
      <c r="AH27" s="808">
        <v>8679176</v>
      </c>
      <c r="AI27" s="807">
        <v>1828</v>
      </c>
      <c r="AJ27" s="808">
        <v>2129534</v>
      </c>
      <c r="AK27" s="807">
        <v>448.51179443976412</v>
      </c>
      <c r="AL27" s="808">
        <v>10808710</v>
      </c>
      <c r="AM27" s="807">
        <v>2276.4764111204718</v>
      </c>
      <c r="AN27" s="810">
        <v>6185513</v>
      </c>
      <c r="AO27" s="811">
        <v>1302.7617944397641</v>
      </c>
      <c r="AP27" s="808">
        <v>14864689</v>
      </c>
      <c r="AQ27" s="807">
        <v>3130.7264111204718</v>
      </c>
      <c r="AR27" s="809">
        <v>0.35135121439941586</v>
      </c>
      <c r="AS27" s="812">
        <v>67</v>
      </c>
      <c r="AT27" s="807">
        <v>27442519.260000002</v>
      </c>
      <c r="AU27" s="807">
        <v>5779.81</v>
      </c>
      <c r="AV27" s="812">
        <v>4</v>
      </c>
      <c r="AW27" s="809">
        <v>0.64864878560058403</v>
      </c>
      <c r="AX27" s="812">
        <v>42307208.260000005</v>
      </c>
      <c r="AY27" s="813">
        <v>8910.5324894692512</v>
      </c>
      <c r="AZ27" s="812">
        <v>48</v>
      </c>
    </row>
    <row r="28" spans="1:52" s="833" customFormat="1" ht="15.6" customHeight="1">
      <c r="A28" s="815">
        <v>25</v>
      </c>
      <c r="B28" s="816" t="s">
        <v>87</v>
      </c>
      <c r="C28" s="816">
        <v>2175</v>
      </c>
      <c r="D28" s="817">
        <v>1452</v>
      </c>
      <c r="E28" s="817">
        <v>319.44</v>
      </c>
      <c r="F28" s="817">
        <v>1182.5</v>
      </c>
      <c r="G28" s="817">
        <v>70.95</v>
      </c>
      <c r="H28" s="817">
        <v>217</v>
      </c>
      <c r="I28" s="817">
        <v>325.5</v>
      </c>
      <c r="J28" s="817">
        <v>97</v>
      </c>
      <c r="K28" s="817">
        <v>58.199999999999996</v>
      </c>
      <c r="L28" s="817">
        <v>5325</v>
      </c>
      <c r="M28" s="818">
        <v>0.14199999999999999</v>
      </c>
      <c r="N28" s="817">
        <v>308.84999999999997</v>
      </c>
      <c r="O28" s="817">
        <v>1082.94</v>
      </c>
      <c r="P28" s="819">
        <v>3257.94</v>
      </c>
      <c r="Q28" s="820">
        <v>3961</v>
      </c>
      <c r="R28" s="820">
        <v>12904700</v>
      </c>
      <c r="S28" s="820">
        <v>5401175</v>
      </c>
      <c r="T28" s="820">
        <v>5401175</v>
      </c>
      <c r="U28" s="821">
        <v>7503525</v>
      </c>
      <c r="V28" s="822">
        <v>0.58150000000000002</v>
      </c>
      <c r="W28" s="823">
        <v>0.41849999999999998</v>
      </c>
      <c r="X28" s="824">
        <v>2483.2988505747126</v>
      </c>
      <c r="Y28" s="820">
        <v>12328270</v>
      </c>
      <c r="Z28" s="820">
        <v>6927095</v>
      </c>
      <c r="AA28" s="825">
        <v>0</v>
      </c>
      <c r="AB28" s="826">
        <v>4387598</v>
      </c>
      <c r="AC28" s="826">
        <v>4387598</v>
      </c>
      <c r="AD28" s="820">
        <v>3158280.7923599994</v>
      </c>
      <c r="AE28" s="827">
        <v>1229317</v>
      </c>
      <c r="AF28" s="826">
        <v>565</v>
      </c>
      <c r="AG28" s="828">
        <v>0.2802</v>
      </c>
      <c r="AH28" s="827">
        <v>8732842</v>
      </c>
      <c r="AI28" s="826">
        <v>4015</v>
      </c>
      <c r="AJ28" s="827">
        <v>366986</v>
      </c>
      <c r="AK28" s="826">
        <v>168.72919540229884</v>
      </c>
      <c r="AL28" s="827">
        <v>9099828</v>
      </c>
      <c r="AM28" s="826">
        <v>4183.8289655172412</v>
      </c>
      <c r="AN28" s="829">
        <v>1788849</v>
      </c>
      <c r="AO28" s="830">
        <v>822.4593103448276</v>
      </c>
      <c r="AP28" s="827">
        <v>10521691</v>
      </c>
      <c r="AQ28" s="826">
        <v>4837.5590804597705</v>
      </c>
      <c r="AR28" s="828">
        <v>0.51804286696749025</v>
      </c>
      <c r="AS28" s="831">
        <v>53</v>
      </c>
      <c r="AT28" s="826">
        <v>9788773</v>
      </c>
      <c r="AU28" s="826">
        <v>4500.59</v>
      </c>
      <c r="AV28" s="831">
        <v>16</v>
      </c>
      <c r="AW28" s="828">
        <v>0.48195713303250975</v>
      </c>
      <c r="AX28" s="831">
        <v>20310464</v>
      </c>
      <c r="AY28" s="832">
        <v>9338.1443678160922</v>
      </c>
      <c r="AZ28" s="831">
        <v>28</v>
      </c>
    </row>
    <row r="29" spans="1:52" s="814" customFormat="1" ht="15.6" customHeight="1">
      <c r="A29" s="797">
        <v>26</v>
      </c>
      <c r="B29" s="798" t="s">
        <v>88</v>
      </c>
      <c r="C29" s="799">
        <v>47645</v>
      </c>
      <c r="D29" s="799">
        <v>38507</v>
      </c>
      <c r="E29" s="799">
        <v>8471.5400000000009</v>
      </c>
      <c r="F29" s="799">
        <v>14866.5</v>
      </c>
      <c r="G29" s="799">
        <v>891.99</v>
      </c>
      <c r="H29" s="799">
        <v>5709</v>
      </c>
      <c r="I29" s="799">
        <v>8563.5</v>
      </c>
      <c r="J29" s="799">
        <v>2975</v>
      </c>
      <c r="K29" s="799">
        <v>1785</v>
      </c>
      <c r="L29" s="800">
        <v>0</v>
      </c>
      <c r="M29" s="801">
        <v>0</v>
      </c>
      <c r="N29" s="799">
        <v>0</v>
      </c>
      <c r="O29" s="799">
        <v>19712.03</v>
      </c>
      <c r="P29" s="799">
        <v>67357.03</v>
      </c>
      <c r="Q29" s="802">
        <v>3961</v>
      </c>
      <c r="R29" s="802">
        <v>266801196</v>
      </c>
      <c r="S29" s="802">
        <v>127189263</v>
      </c>
      <c r="T29" s="802">
        <v>127189263</v>
      </c>
      <c r="U29" s="803">
        <v>139611933</v>
      </c>
      <c r="V29" s="804">
        <v>0.52329999999999999</v>
      </c>
      <c r="W29" s="804">
        <v>0.47670000000000001</v>
      </c>
      <c r="X29" s="805">
        <v>2669.5196347990345</v>
      </c>
      <c r="Y29" s="802">
        <v>269148059</v>
      </c>
      <c r="Z29" s="802">
        <v>141958796</v>
      </c>
      <c r="AA29" s="806">
        <v>0</v>
      </c>
      <c r="AB29" s="807">
        <v>90712406.640000001</v>
      </c>
      <c r="AC29" s="807">
        <v>90712406.640000001</v>
      </c>
      <c r="AD29" s="802">
        <v>74377279.301895365</v>
      </c>
      <c r="AE29" s="808">
        <v>16335127</v>
      </c>
      <c r="AF29" s="807">
        <v>343</v>
      </c>
      <c r="AG29" s="809">
        <v>0.18010000000000001</v>
      </c>
      <c r="AH29" s="808">
        <v>155947060</v>
      </c>
      <c r="AI29" s="807">
        <v>3273</v>
      </c>
      <c r="AJ29" s="808">
        <v>19662247</v>
      </c>
      <c r="AK29" s="807">
        <v>412.68227516003776</v>
      </c>
      <c r="AL29" s="808">
        <v>175609307</v>
      </c>
      <c r="AM29" s="807">
        <v>3685.7866932521774</v>
      </c>
      <c r="AN29" s="810">
        <v>59533012</v>
      </c>
      <c r="AO29" s="811">
        <v>1249.5122678140413</v>
      </c>
      <c r="AP29" s="808">
        <v>215480072</v>
      </c>
      <c r="AQ29" s="807">
        <v>4522.6166859061814</v>
      </c>
      <c r="AR29" s="809">
        <v>0.49720616098080622</v>
      </c>
      <c r="AS29" s="812">
        <v>55</v>
      </c>
      <c r="AT29" s="807">
        <v>217901669.63999999</v>
      </c>
      <c r="AU29" s="807">
        <v>4573.4399999999996</v>
      </c>
      <c r="AV29" s="812">
        <v>14</v>
      </c>
      <c r="AW29" s="809">
        <v>0.50279383901919383</v>
      </c>
      <c r="AX29" s="812">
        <v>433381741.63999999</v>
      </c>
      <c r="AY29" s="813">
        <v>9096.0592221639199</v>
      </c>
      <c r="AZ29" s="812">
        <v>44</v>
      </c>
    </row>
    <row r="30" spans="1:52" s="814" customFormat="1" ht="15.6" customHeight="1">
      <c r="A30" s="797">
        <v>27</v>
      </c>
      <c r="B30" s="798" t="s">
        <v>89</v>
      </c>
      <c r="C30" s="798">
        <v>5581</v>
      </c>
      <c r="D30" s="799">
        <v>3476</v>
      </c>
      <c r="E30" s="799">
        <v>764.72</v>
      </c>
      <c r="F30" s="799">
        <v>2697.5</v>
      </c>
      <c r="G30" s="799">
        <v>161.85</v>
      </c>
      <c r="H30" s="799">
        <v>745</v>
      </c>
      <c r="I30" s="799">
        <v>1117.5</v>
      </c>
      <c r="J30" s="799">
        <v>171</v>
      </c>
      <c r="K30" s="799">
        <v>102.6</v>
      </c>
      <c r="L30" s="799">
        <v>1919</v>
      </c>
      <c r="M30" s="801">
        <v>5.117E-2</v>
      </c>
      <c r="N30" s="799">
        <v>285.57977</v>
      </c>
      <c r="O30" s="799">
        <v>2432.2497699999999</v>
      </c>
      <c r="P30" s="799">
        <v>8013.2497700000004</v>
      </c>
      <c r="Q30" s="802">
        <v>3961</v>
      </c>
      <c r="R30" s="802">
        <v>31740482</v>
      </c>
      <c r="S30" s="802">
        <v>6918252</v>
      </c>
      <c r="T30" s="802">
        <v>6918252</v>
      </c>
      <c r="U30" s="803">
        <v>24822230</v>
      </c>
      <c r="V30" s="804">
        <v>0.78200000000000003</v>
      </c>
      <c r="W30" s="804">
        <v>0.218</v>
      </c>
      <c r="X30" s="805">
        <v>1239.607955563519</v>
      </c>
      <c r="Y30" s="802">
        <v>18920947</v>
      </c>
      <c r="Z30" s="802">
        <v>12002695</v>
      </c>
      <c r="AA30" s="806">
        <v>0</v>
      </c>
      <c r="AB30" s="807">
        <v>10791763.880000001</v>
      </c>
      <c r="AC30" s="807">
        <v>10791763.880000001</v>
      </c>
      <c r="AD30" s="802">
        <v>4046479.7844448006</v>
      </c>
      <c r="AE30" s="808">
        <v>6745284</v>
      </c>
      <c r="AF30" s="807">
        <v>1209</v>
      </c>
      <c r="AG30" s="809">
        <v>0.625</v>
      </c>
      <c r="AH30" s="808">
        <v>31567514</v>
      </c>
      <c r="AI30" s="807">
        <v>5656</v>
      </c>
      <c r="AJ30" s="808">
        <v>941677</v>
      </c>
      <c r="AK30" s="807">
        <v>168.72908080989069</v>
      </c>
      <c r="AL30" s="808">
        <v>32509191</v>
      </c>
      <c r="AM30" s="807">
        <v>5824.9759899659557</v>
      </c>
      <c r="AN30" s="810">
        <v>4809645</v>
      </c>
      <c r="AO30" s="811">
        <v>861.78910589500094</v>
      </c>
      <c r="AP30" s="808">
        <v>36377159</v>
      </c>
      <c r="AQ30" s="807">
        <v>6518.036015051066</v>
      </c>
      <c r="AR30" s="809">
        <v>0.67256533698992127</v>
      </c>
      <c r="AS30" s="812">
        <v>24</v>
      </c>
      <c r="AT30" s="807">
        <v>17710015.879999999</v>
      </c>
      <c r="AU30" s="807">
        <v>3173.27</v>
      </c>
      <c r="AV30" s="812">
        <v>47</v>
      </c>
      <c r="AW30" s="809">
        <v>0.32743466301007884</v>
      </c>
      <c r="AX30" s="812">
        <v>54087174.879999995</v>
      </c>
      <c r="AY30" s="813">
        <v>9691.3053001254248</v>
      </c>
      <c r="AZ30" s="812">
        <v>18</v>
      </c>
    </row>
    <row r="31" spans="1:52" s="814" customFormat="1" ht="15.6" customHeight="1">
      <c r="A31" s="797">
        <v>28</v>
      </c>
      <c r="B31" s="798" t="s">
        <v>90</v>
      </c>
      <c r="C31" s="798">
        <v>31107</v>
      </c>
      <c r="D31" s="799">
        <v>19850</v>
      </c>
      <c r="E31" s="799">
        <v>4367</v>
      </c>
      <c r="F31" s="799">
        <v>9069</v>
      </c>
      <c r="G31" s="799">
        <v>544.14</v>
      </c>
      <c r="H31" s="799">
        <v>2812</v>
      </c>
      <c r="I31" s="799">
        <v>4218</v>
      </c>
      <c r="J31" s="799">
        <v>1459</v>
      </c>
      <c r="K31" s="799">
        <v>875.4</v>
      </c>
      <c r="L31" s="799">
        <v>0</v>
      </c>
      <c r="M31" s="801">
        <v>0</v>
      </c>
      <c r="N31" s="799">
        <v>0</v>
      </c>
      <c r="O31" s="799">
        <v>10004.539999999999</v>
      </c>
      <c r="P31" s="799">
        <v>41111.54</v>
      </c>
      <c r="Q31" s="802">
        <v>3961</v>
      </c>
      <c r="R31" s="802">
        <v>162842810</v>
      </c>
      <c r="S31" s="802">
        <v>78387943</v>
      </c>
      <c r="T31" s="802">
        <v>78387943</v>
      </c>
      <c r="U31" s="803">
        <v>84454867</v>
      </c>
      <c r="V31" s="804">
        <v>0.51859999999999995</v>
      </c>
      <c r="W31" s="804">
        <v>0.48139999999999999</v>
      </c>
      <c r="X31" s="805">
        <v>2519.9454463625552</v>
      </c>
      <c r="Y31" s="802">
        <v>186514177</v>
      </c>
      <c r="Z31" s="802">
        <v>108126234</v>
      </c>
      <c r="AA31" s="806">
        <v>0</v>
      </c>
      <c r="AB31" s="807">
        <v>55366555.400000006</v>
      </c>
      <c r="AC31" s="807">
        <v>55366555.400000006</v>
      </c>
      <c r="AD31" s="802">
        <v>45843950.803643204</v>
      </c>
      <c r="AE31" s="808">
        <v>9522605</v>
      </c>
      <c r="AF31" s="807">
        <v>306</v>
      </c>
      <c r="AG31" s="809">
        <v>0.17199999999999999</v>
      </c>
      <c r="AH31" s="808">
        <v>93977472</v>
      </c>
      <c r="AI31" s="807">
        <v>3021</v>
      </c>
      <c r="AJ31" s="808">
        <v>7245030</v>
      </c>
      <c r="AK31" s="807">
        <v>232.90674124795063</v>
      </c>
      <c r="AL31" s="808">
        <v>101222502</v>
      </c>
      <c r="AM31" s="807">
        <v>3254.0104156620696</v>
      </c>
      <c r="AN31" s="810">
        <v>28845731</v>
      </c>
      <c r="AO31" s="811">
        <v>927.30674767737162</v>
      </c>
      <c r="AP31" s="808">
        <v>122823203</v>
      </c>
      <c r="AQ31" s="807">
        <v>3948.4104220914905</v>
      </c>
      <c r="AR31" s="809">
        <v>0.47869788500646376</v>
      </c>
      <c r="AS31" s="812">
        <v>58</v>
      </c>
      <c r="AT31" s="807">
        <v>133754498.40000001</v>
      </c>
      <c r="AU31" s="807">
        <v>4299.82</v>
      </c>
      <c r="AV31" s="812">
        <v>18</v>
      </c>
      <c r="AW31" s="809">
        <v>0.52130211499353618</v>
      </c>
      <c r="AX31" s="812">
        <v>256577701.40000001</v>
      </c>
      <c r="AY31" s="813">
        <v>8248.2303468672653</v>
      </c>
      <c r="AZ31" s="812">
        <v>66</v>
      </c>
    </row>
    <row r="32" spans="1:52" s="814" customFormat="1" ht="15.6" customHeight="1">
      <c r="A32" s="797">
        <v>29</v>
      </c>
      <c r="B32" s="798" t="s">
        <v>91</v>
      </c>
      <c r="C32" s="798">
        <v>13977</v>
      </c>
      <c r="D32" s="799">
        <v>8985</v>
      </c>
      <c r="E32" s="799">
        <v>1976.7</v>
      </c>
      <c r="F32" s="799">
        <v>7014</v>
      </c>
      <c r="G32" s="799">
        <v>420.84</v>
      </c>
      <c r="H32" s="799">
        <v>1124</v>
      </c>
      <c r="I32" s="799">
        <v>1686</v>
      </c>
      <c r="J32" s="799">
        <v>235</v>
      </c>
      <c r="K32" s="799">
        <v>141</v>
      </c>
      <c r="L32" s="799">
        <v>0</v>
      </c>
      <c r="M32" s="801">
        <v>0</v>
      </c>
      <c r="N32" s="799">
        <v>0</v>
      </c>
      <c r="O32" s="799">
        <v>4224.54</v>
      </c>
      <c r="P32" s="799">
        <v>18201.54</v>
      </c>
      <c r="Q32" s="802">
        <v>3961</v>
      </c>
      <c r="R32" s="802">
        <v>72096300</v>
      </c>
      <c r="S32" s="802">
        <v>28544227</v>
      </c>
      <c r="T32" s="802">
        <v>28544227</v>
      </c>
      <c r="U32" s="803">
        <v>43552073</v>
      </c>
      <c r="V32" s="804">
        <v>0.60409999999999997</v>
      </c>
      <c r="W32" s="804">
        <v>0.39589999999999997</v>
      </c>
      <c r="X32" s="805">
        <v>2042.22844673392</v>
      </c>
      <c r="Y32" s="802">
        <v>75779389</v>
      </c>
      <c r="Z32" s="802">
        <v>47235162</v>
      </c>
      <c r="AA32" s="806">
        <v>0</v>
      </c>
      <c r="AB32" s="807">
        <v>24512742</v>
      </c>
      <c r="AC32" s="807">
        <v>24512742</v>
      </c>
      <c r="AD32" s="802">
        <v>16691902.639416</v>
      </c>
      <c r="AE32" s="808">
        <v>7820839</v>
      </c>
      <c r="AF32" s="807">
        <v>560</v>
      </c>
      <c r="AG32" s="809">
        <v>0.31909999999999999</v>
      </c>
      <c r="AH32" s="808">
        <v>51372912</v>
      </c>
      <c r="AI32" s="807">
        <v>3676</v>
      </c>
      <c r="AJ32" s="808">
        <v>2358325</v>
      </c>
      <c r="AK32" s="807">
        <v>168.72898332975603</v>
      </c>
      <c r="AL32" s="808">
        <v>53731237</v>
      </c>
      <c r="AM32" s="807">
        <v>3844.2610717607499</v>
      </c>
      <c r="AN32" s="810">
        <v>12910261</v>
      </c>
      <c r="AO32" s="811">
        <v>923.67897259783933</v>
      </c>
      <c r="AP32" s="808">
        <v>64283173</v>
      </c>
      <c r="AQ32" s="807">
        <v>4599.2110610288328</v>
      </c>
      <c r="AR32" s="809">
        <v>0.54783616164364279</v>
      </c>
      <c r="AS32" s="812">
        <v>50</v>
      </c>
      <c r="AT32" s="807">
        <v>53056969</v>
      </c>
      <c r="AU32" s="807">
        <v>3796.02</v>
      </c>
      <c r="AV32" s="812">
        <v>26</v>
      </c>
      <c r="AW32" s="809">
        <v>0.45216383835635721</v>
      </c>
      <c r="AX32" s="812">
        <v>117340142</v>
      </c>
      <c r="AY32" s="813">
        <v>8395.2308793017091</v>
      </c>
      <c r="AZ32" s="812">
        <v>61</v>
      </c>
    </row>
    <row r="33" spans="1:52" s="833" customFormat="1" ht="15.6" customHeight="1">
      <c r="A33" s="815">
        <v>30</v>
      </c>
      <c r="B33" s="816" t="s">
        <v>92</v>
      </c>
      <c r="C33" s="816">
        <v>2532</v>
      </c>
      <c r="D33" s="817">
        <v>1410</v>
      </c>
      <c r="E33" s="817">
        <v>310.2</v>
      </c>
      <c r="F33" s="817">
        <v>865.5</v>
      </c>
      <c r="G33" s="817">
        <v>51.93</v>
      </c>
      <c r="H33" s="817">
        <v>253</v>
      </c>
      <c r="I33" s="817">
        <v>379.5</v>
      </c>
      <c r="J33" s="817">
        <v>36</v>
      </c>
      <c r="K33" s="817">
        <v>21.599999999999998</v>
      </c>
      <c r="L33" s="817">
        <v>4968</v>
      </c>
      <c r="M33" s="818">
        <v>0.13247999999999999</v>
      </c>
      <c r="N33" s="817">
        <v>335.43935999999997</v>
      </c>
      <c r="O33" s="817">
        <v>1098.6693599999999</v>
      </c>
      <c r="P33" s="819">
        <v>3630.6693599999999</v>
      </c>
      <c r="Q33" s="820">
        <v>3961</v>
      </c>
      <c r="R33" s="820">
        <v>14381081</v>
      </c>
      <c r="S33" s="820">
        <v>3029440</v>
      </c>
      <c r="T33" s="820">
        <v>3029440</v>
      </c>
      <c r="U33" s="821">
        <v>11351641</v>
      </c>
      <c r="V33" s="822">
        <v>0.7893</v>
      </c>
      <c r="W33" s="823">
        <v>0.2107</v>
      </c>
      <c r="X33" s="824">
        <v>1196.4612954186414</v>
      </c>
      <c r="Y33" s="820">
        <v>10667442</v>
      </c>
      <c r="Z33" s="820">
        <v>7638002</v>
      </c>
      <c r="AA33" s="825">
        <v>0</v>
      </c>
      <c r="AB33" s="826">
        <v>4889567.54</v>
      </c>
      <c r="AC33" s="826">
        <v>4889567.54</v>
      </c>
      <c r="AD33" s="820">
        <v>1771998.83476616</v>
      </c>
      <c r="AE33" s="827">
        <v>3117569</v>
      </c>
      <c r="AF33" s="826">
        <v>1231</v>
      </c>
      <c r="AG33" s="828">
        <v>0.63759999999999994</v>
      </c>
      <c r="AH33" s="827">
        <v>14469210</v>
      </c>
      <c r="AI33" s="826">
        <v>5715</v>
      </c>
      <c r="AJ33" s="827">
        <v>427222</v>
      </c>
      <c r="AK33" s="826">
        <v>168.72906793048972</v>
      </c>
      <c r="AL33" s="827">
        <v>14896432</v>
      </c>
      <c r="AM33" s="826">
        <v>5883.2669826224328</v>
      </c>
      <c r="AN33" s="829">
        <v>2268416</v>
      </c>
      <c r="AO33" s="830">
        <v>895.89889415481832</v>
      </c>
      <c r="AP33" s="827">
        <v>16737626</v>
      </c>
      <c r="AQ33" s="826">
        <v>6610.4368088467618</v>
      </c>
      <c r="AR33" s="828">
        <v>0.67882851780421927</v>
      </c>
      <c r="AS33" s="831">
        <v>22</v>
      </c>
      <c r="AT33" s="826">
        <v>7919007.54</v>
      </c>
      <c r="AU33" s="826">
        <v>3127.57</v>
      </c>
      <c r="AV33" s="831">
        <v>48</v>
      </c>
      <c r="AW33" s="828">
        <v>0.32117148219578073</v>
      </c>
      <c r="AX33" s="831">
        <v>24656633.539999999</v>
      </c>
      <c r="AY33" s="832">
        <v>9738.0069273301742</v>
      </c>
      <c r="AZ33" s="831">
        <v>15</v>
      </c>
    </row>
    <row r="34" spans="1:52" s="814" customFormat="1" ht="15.6" customHeight="1">
      <c r="A34" s="797">
        <v>31</v>
      </c>
      <c r="B34" s="798" t="s">
        <v>93</v>
      </c>
      <c r="C34" s="799">
        <v>6548</v>
      </c>
      <c r="D34" s="799">
        <v>4144</v>
      </c>
      <c r="E34" s="799">
        <v>911.68</v>
      </c>
      <c r="F34" s="799">
        <v>2468</v>
      </c>
      <c r="G34" s="799">
        <v>148.07999999999998</v>
      </c>
      <c r="H34" s="799">
        <v>939</v>
      </c>
      <c r="I34" s="799">
        <v>1408.5</v>
      </c>
      <c r="J34" s="799">
        <v>269</v>
      </c>
      <c r="K34" s="799">
        <v>161.4</v>
      </c>
      <c r="L34" s="800">
        <v>952</v>
      </c>
      <c r="M34" s="801">
        <v>2.5389999999999999E-2</v>
      </c>
      <c r="N34" s="799">
        <v>166.25371999999999</v>
      </c>
      <c r="O34" s="799">
        <v>2795.9137200000005</v>
      </c>
      <c r="P34" s="799">
        <v>9343.9137200000005</v>
      </c>
      <c r="Q34" s="802">
        <v>3961</v>
      </c>
      <c r="R34" s="802">
        <v>37011242</v>
      </c>
      <c r="S34" s="802">
        <v>13186708</v>
      </c>
      <c r="T34" s="802">
        <v>13186708</v>
      </c>
      <c r="U34" s="803">
        <v>23824534</v>
      </c>
      <c r="V34" s="804">
        <v>0.64370000000000005</v>
      </c>
      <c r="W34" s="804">
        <v>0.35630000000000001</v>
      </c>
      <c r="X34" s="805">
        <v>2013.8527794746487</v>
      </c>
      <c r="Y34" s="802">
        <v>39508884</v>
      </c>
      <c r="Z34" s="802">
        <v>26322176</v>
      </c>
      <c r="AA34" s="806">
        <v>0</v>
      </c>
      <c r="AB34" s="807">
        <v>12583822.280000001</v>
      </c>
      <c r="AC34" s="807">
        <v>12583822.280000001</v>
      </c>
      <c r="AD34" s="802">
        <v>7711819.3107860815</v>
      </c>
      <c r="AE34" s="808">
        <v>4872003</v>
      </c>
      <c r="AF34" s="807">
        <v>744</v>
      </c>
      <c r="AG34" s="809">
        <v>0.38719999999999999</v>
      </c>
      <c r="AH34" s="808">
        <v>28696537</v>
      </c>
      <c r="AI34" s="807">
        <v>4382</v>
      </c>
      <c r="AJ34" s="808">
        <v>1104838</v>
      </c>
      <c r="AK34" s="807">
        <v>168.72907758094075</v>
      </c>
      <c r="AL34" s="808">
        <v>29801375</v>
      </c>
      <c r="AM34" s="807">
        <v>4551.2179291386683</v>
      </c>
      <c r="AN34" s="810">
        <v>5170033</v>
      </c>
      <c r="AO34" s="811">
        <v>789.55910201588267</v>
      </c>
      <c r="AP34" s="808">
        <v>33866570</v>
      </c>
      <c r="AQ34" s="807">
        <v>5172.0479535736104</v>
      </c>
      <c r="AR34" s="809">
        <v>0.56787754335798168</v>
      </c>
      <c r="AS34" s="812">
        <v>49</v>
      </c>
      <c r="AT34" s="807">
        <v>25770530.280000001</v>
      </c>
      <c r="AU34" s="807">
        <v>3935.63</v>
      </c>
      <c r="AV34" s="812">
        <v>24</v>
      </c>
      <c r="AW34" s="809">
        <v>0.43212245664201837</v>
      </c>
      <c r="AX34" s="812">
        <v>59637100.280000001</v>
      </c>
      <c r="AY34" s="813">
        <v>9107.6817776420285</v>
      </c>
      <c r="AZ34" s="812">
        <v>43</v>
      </c>
    </row>
    <row r="35" spans="1:52" s="814" customFormat="1" ht="15.6" customHeight="1">
      <c r="A35" s="797">
        <v>32</v>
      </c>
      <c r="B35" s="798" t="s">
        <v>94</v>
      </c>
      <c r="C35" s="798">
        <v>25553</v>
      </c>
      <c r="D35" s="799">
        <v>12926</v>
      </c>
      <c r="E35" s="799">
        <v>2843.72</v>
      </c>
      <c r="F35" s="799">
        <v>11166</v>
      </c>
      <c r="G35" s="799">
        <v>669.95999999999992</v>
      </c>
      <c r="H35" s="799">
        <v>3271</v>
      </c>
      <c r="I35" s="799">
        <v>4906.5</v>
      </c>
      <c r="J35" s="799">
        <v>1156</v>
      </c>
      <c r="K35" s="799">
        <v>693.6</v>
      </c>
      <c r="L35" s="799">
        <v>0</v>
      </c>
      <c r="M35" s="801">
        <v>0</v>
      </c>
      <c r="N35" s="799">
        <v>0</v>
      </c>
      <c r="O35" s="799">
        <v>9113.7800000000007</v>
      </c>
      <c r="P35" s="799">
        <v>34666.78</v>
      </c>
      <c r="Q35" s="802">
        <v>3961</v>
      </c>
      <c r="R35" s="802">
        <v>137315116</v>
      </c>
      <c r="S35" s="802">
        <v>21323952.5</v>
      </c>
      <c r="T35" s="802">
        <v>21323952.5</v>
      </c>
      <c r="U35" s="803">
        <v>115991163.5</v>
      </c>
      <c r="V35" s="804">
        <v>0.84470000000000001</v>
      </c>
      <c r="W35" s="804">
        <v>0.15529999999999999</v>
      </c>
      <c r="X35" s="805">
        <v>834.49898250694639</v>
      </c>
      <c r="Y35" s="802">
        <v>61234705.5</v>
      </c>
      <c r="Z35" s="835">
        <v>38502207</v>
      </c>
      <c r="AA35" s="806">
        <v>0</v>
      </c>
      <c r="AB35" s="807">
        <v>46687139.440000005</v>
      </c>
      <c r="AC35" s="807">
        <v>38502207</v>
      </c>
      <c r="AD35" s="802">
        <v>10284555.525012</v>
      </c>
      <c r="AE35" s="808">
        <v>28217651</v>
      </c>
      <c r="AF35" s="807">
        <v>1104</v>
      </c>
      <c r="AG35" s="809">
        <v>0.7329</v>
      </c>
      <c r="AH35" s="808">
        <v>144208814.5</v>
      </c>
      <c r="AI35" s="807">
        <v>5644</v>
      </c>
      <c r="AJ35" s="808">
        <v>4311532</v>
      </c>
      <c r="AK35" s="807">
        <v>168.72899463859429</v>
      </c>
      <c r="AL35" s="808">
        <v>148520346.5</v>
      </c>
      <c r="AM35" s="807">
        <v>5812.2469573044264</v>
      </c>
      <c r="AN35" s="810">
        <v>18615335</v>
      </c>
      <c r="AO35" s="811">
        <v>728.49900207412043</v>
      </c>
      <c r="AP35" s="808">
        <v>162824149.5</v>
      </c>
      <c r="AQ35" s="807">
        <v>6372.0169647399525</v>
      </c>
      <c r="AR35" s="809">
        <v>0.73129990356312513</v>
      </c>
      <c r="AS35" s="812">
        <v>6</v>
      </c>
      <c r="AT35" s="807">
        <v>59826159.5</v>
      </c>
      <c r="AU35" s="807">
        <v>2341.2600000000002</v>
      </c>
      <c r="AV35" s="812">
        <v>65</v>
      </c>
      <c r="AW35" s="809">
        <v>0.26870009643687492</v>
      </c>
      <c r="AX35" s="812">
        <v>222650309</v>
      </c>
      <c r="AY35" s="813">
        <v>8713.2747231244866</v>
      </c>
      <c r="AZ35" s="812">
        <v>59</v>
      </c>
    </row>
    <row r="36" spans="1:52" s="814" customFormat="1" ht="15.6" customHeight="1">
      <c r="A36" s="797">
        <v>33</v>
      </c>
      <c r="B36" s="798" t="s">
        <v>95</v>
      </c>
      <c r="C36" s="798">
        <v>1662</v>
      </c>
      <c r="D36" s="799">
        <v>1468</v>
      </c>
      <c r="E36" s="799">
        <v>322.95999999999998</v>
      </c>
      <c r="F36" s="799">
        <v>604</v>
      </c>
      <c r="G36" s="799">
        <v>36.24</v>
      </c>
      <c r="H36" s="799">
        <v>164</v>
      </c>
      <c r="I36" s="799">
        <v>246</v>
      </c>
      <c r="J36" s="799">
        <v>17</v>
      </c>
      <c r="K36" s="799">
        <v>10.199999999999999</v>
      </c>
      <c r="L36" s="799">
        <v>5838</v>
      </c>
      <c r="M36" s="801">
        <v>0.15568000000000001</v>
      </c>
      <c r="N36" s="799">
        <v>258.74016</v>
      </c>
      <c r="O36" s="799">
        <v>874.14016000000015</v>
      </c>
      <c r="P36" s="799">
        <v>2536.1401599999999</v>
      </c>
      <c r="Q36" s="802">
        <v>3961</v>
      </c>
      <c r="R36" s="802">
        <v>10045651</v>
      </c>
      <c r="S36" s="802">
        <v>2853897.5</v>
      </c>
      <c r="T36" s="802">
        <v>2853897.5</v>
      </c>
      <c r="U36" s="803">
        <v>7191753.5</v>
      </c>
      <c r="V36" s="804">
        <v>0.71589999999999998</v>
      </c>
      <c r="W36" s="804">
        <v>0.28410000000000002</v>
      </c>
      <c r="X36" s="805">
        <v>1717.1465102286402</v>
      </c>
      <c r="Y36" s="802">
        <v>6003780.5</v>
      </c>
      <c r="Z36" s="802">
        <v>3149883</v>
      </c>
      <c r="AA36" s="806">
        <v>0</v>
      </c>
      <c r="AB36" s="807">
        <v>3415521.3400000003</v>
      </c>
      <c r="AC36" s="807">
        <v>3149883</v>
      </c>
      <c r="AD36" s="802">
        <v>1539196.6277160002</v>
      </c>
      <c r="AE36" s="808">
        <v>1610686</v>
      </c>
      <c r="AF36" s="807">
        <v>969</v>
      </c>
      <c r="AG36" s="809">
        <v>0.51129999999999998</v>
      </c>
      <c r="AH36" s="808">
        <v>8802439.5</v>
      </c>
      <c r="AI36" s="807">
        <v>5296</v>
      </c>
      <c r="AJ36" s="808">
        <v>280428</v>
      </c>
      <c r="AK36" s="807">
        <v>168.72924187725633</v>
      </c>
      <c r="AL36" s="808">
        <v>9082867.5</v>
      </c>
      <c r="AM36" s="807">
        <v>5465.0225631768953</v>
      </c>
      <c r="AN36" s="810">
        <v>1369553</v>
      </c>
      <c r="AO36" s="811">
        <v>824.0391095066185</v>
      </c>
      <c r="AP36" s="808">
        <v>10171992.5</v>
      </c>
      <c r="AQ36" s="807">
        <v>6120.3324308062574</v>
      </c>
      <c r="AR36" s="809">
        <v>0.62884119973740982</v>
      </c>
      <c r="AS36" s="812">
        <v>35</v>
      </c>
      <c r="AT36" s="807">
        <v>6003780.5</v>
      </c>
      <c r="AU36" s="807">
        <v>3612.38</v>
      </c>
      <c r="AV36" s="812">
        <v>29</v>
      </c>
      <c r="AW36" s="809">
        <v>0.37115880026259024</v>
      </c>
      <c r="AX36" s="812">
        <v>16175773</v>
      </c>
      <c r="AY36" s="813">
        <v>9732.715403128761</v>
      </c>
      <c r="AZ36" s="812">
        <v>16</v>
      </c>
    </row>
    <row r="37" spans="1:52" s="814" customFormat="1" ht="15.6" customHeight="1">
      <c r="A37" s="797">
        <v>34</v>
      </c>
      <c r="B37" s="798" t="s">
        <v>96</v>
      </c>
      <c r="C37" s="798">
        <v>4181</v>
      </c>
      <c r="D37" s="799">
        <v>3471</v>
      </c>
      <c r="E37" s="799">
        <v>763.62</v>
      </c>
      <c r="F37" s="799">
        <v>1767.5</v>
      </c>
      <c r="G37" s="799">
        <v>106.05</v>
      </c>
      <c r="H37" s="799">
        <v>653</v>
      </c>
      <c r="I37" s="799">
        <v>979.5</v>
      </c>
      <c r="J37" s="799">
        <v>34</v>
      </c>
      <c r="K37" s="799">
        <v>20.399999999999999</v>
      </c>
      <c r="L37" s="799">
        <v>3319</v>
      </c>
      <c r="M37" s="801">
        <v>8.8510000000000005E-2</v>
      </c>
      <c r="N37" s="799">
        <v>370.06031000000002</v>
      </c>
      <c r="O37" s="799">
        <v>2239.63031</v>
      </c>
      <c r="P37" s="799">
        <v>6420.6303100000005</v>
      </c>
      <c r="Q37" s="802">
        <v>3961</v>
      </c>
      <c r="R37" s="802">
        <v>25432117</v>
      </c>
      <c r="S37" s="802">
        <v>4901745</v>
      </c>
      <c r="T37" s="802">
        <v>4901745</v>
      </c>
      <c r="U37" s="803">
        <v>20530372</v>
      </c>
      <c r="V37" s="804">
        <v>0.80730000000000002</v>
      </c>
      <c r="W37" s="804">
        <v>0.19270000000000001</v>
      </c>
      <c r="X37" s="805">
        <v>1172.3857928725186</v>
      </c>
      <c r="Y37" s="802">
        <v>12281359</v>
      </c>
      <c r="Z37" s="802">
        <v>7379614</v>
      </c>
      <c r="AA37" s="806">
        <v>0</v>
      </c>
      <c r="AB37" s="807">
        <v>8646919.7800000012</v>
      </c>
      <c r="AC37" s="807">
        <v>7379614</v>
      </c>
      <c r="AD37" s="802">
        <v>2445928.7826160002</v>
      </c>
      <c r="AE37" s="808">
        <v>4933685</v>
      </c>
      <c r="AF37" s="807">
        <v>1180</v>
      </c>
      <c r="AG37" s="809">
        <v>0.66859999999999997</v>
      </c>
      <c r="AH37" s="808">
        <v>25464057</v>
      </c>
      <c r="AI37" s="807">
        <v>6090</v>
      </c>
      <c r="AJ37" s="808">
        <v>705456</v>
      </c>
      <c r="AK37" s="807">
        <v>168.72901219803876</v>
      </c>
      <c r="AL37" s="808">
        <v>26169513</v>
      </c>
      <c r="AM37" s="807">
        <v>6259.1516383640273</v>
      </c>
      <c r="AN37" s="810">
        <v>3398480</v>
      </c>
      <c r="AO37" s="811">
        <v>812.83903372398947</v>
      </c>
      <c r="AP37" s="808">
        <v>28862537</v>
      </c>
      <c r="AQ37" s="807">
        <v>6903.2616598899785</v>
      </c>
      <c r="AR37" s="809">
        <v>0.70150228359511702</v>
      </c>
      <c r="AS37" s="812">
        <v>13</v>
      </c>
      <c r="AT37" s="807">
        <v>12281359</v>
      </c>
      <c r="AU37" s="807">
        <v>2937.42</v>
      </c>
      <c r="AV37" s="812">
        <v>53</v>
      </c>
      <c r="AW37" s="809">
        <v>0.29849771640488298</v>
      </c>
      <c r="AX37" s="812">
        <v>41143896</v>
      </c>
      <c r="AY37" s="813">
        <v>9840.6830901698158</v>
      </c>
      <c r="AZ37" s="812">
        <v>12</v>
      </c>
    </row>
    <row r="38" spans="1:52" s="833" customFormat="1" ht="15.6" customHeight="1">
      <c r="A38" s="815">
        <v>35</v>
      </c>
      <c r="B38" s="816" t="s">
        <v>97</v>
      </c>
      <c r="C38" s="816">
        <v>6145</v>
      </c>
      <c r="D38" s="817">
        <v>4580</v>
      </c>
      <c r="E38" s="817">
        <v>1007.6</v>
      </c>
      <c r="F38" s="817">
        <v>2880.5</v>
      </c>
      <c r="G38" s="817">
        <v>172.82999999999998</v>
      </c>
      <c r="H38" s="817">
        <v>735</v>
      </c>
      <c r="I38" s="817">
        <v>1102.5</v>
      </c>
      <c r="J38" s="817">
        <v>223</v>
      </c>
      <c r="K38" s="817">
        <v>133.79999999999998</v>
      </c>
      <c r="L38" s="817">
        <v>1355</v>
      </c>
      <c r="M38" s="818">
        <v>3.6130000000000002E-2</v>
      </c>
      <c r="N38" s="817">
        <v>222.01885000000001</v>
      </c>
      <c r="O38" s="817">
        <v>2638.7488500000004</v>
      </c>
      <c r="P38" s="819">
        <v>8783.7488499999999</v>
      </c>
      <c r="Q38" s="820">
        <v>3961</v>
      </c>
      <c r="R38" s="820">
        <v>34792429</v>
      </c>
      <c r="S38" s="820">
        <v>10508984.5</v>
      </c>
      <c r="T38" s="820">
        <v>10508984.5</v>
      </c>
      <c r="U38" s="821">
        <v>24283444.5</v>
      </c>
      <c r="V38" s="822">
        <v>0.69799999999999995</v>
      </c>
      <c r="W38" s="823">
        <v>0.30199999999999999</v>
      </c>
      <c r="X38" s="824">
        <v>1710.1683482506103</v>
      </c>
      <c r="Y38" s="820">
        <v>22142905.5</v>
      </c>
      <c r="Z38" s="820">
        <v>11633921</v>
      </c>
      <c r="AA38" s="825">
        <v>0</v>
      </c>
      <c r="AB38" s="826">
        <v>11829425.860000001</v>
      </c>
      <c r="AC38" s="826">
        <v>11633921</v>
      </c>
      <c r="AD38" s="820">
        <v>6043123.9242400005</v>
      </c>
      <c r="AE38" s="827">
        <v>5590797</v>
      </c>
      <c r="AF38" s="826">
        <v>910</v>
      </c>
      <c r="AG38" s="828">
        <v>0.48060000000000003</v>
      </c>
      <c r="AH38" s="827">
        <v>29874241.5</v>
      </c>
      <c r="AI38" s="826">
        <v>4862</v>
      </c>
      <c r="AJ38" s="827">
        <v>1036840</v>
      </c>
      <c r="AK38" s="826">
        <v>168.72904800650934</v>
      </c>
      <c r="AL38" s="827">
        <v>30911081.5</v>
      </c>
      <c r="AM38" s="826">
        <v>5030.2817737998375</v>
      </c>
      <c r="AN38" s="829">
        <v>4342604</v>
      </c>
      <c r="AO38" s="830">
        <v>706.68901545972335</v>
      </c>
      <c r="AP38" s="827">
        <v>34216845.5</v>
      </c>
      <c r="AQ38" s="826">
        <v>5568.2417412530513</v>
      </c>
      <c r="AR38" s="828">
        <v>0.60711491610386992</v>
      </c>
      <c r="AS38" s="831">
        <v>44</v>
      </c>
      <c r="AT38" s="826">
        <v>22142905.5</v>
      </c>
      <c r="AU38" s="826">
        <v>3603.4</v>
      </c>
      <c r="AV38" s="831">
        <v>30</v>
      </c>
      <c r="AW38" s="828">
        <v>0.39288508389613008</v>
      </c>
      <c r="AX38" s="831">
        <v>56359751</v>
      </c>
      <c r="AY38" s="832">
        <v>9171.6437754271774</v>
      </c>
      <c r="AZ38" s="831">
        <v>41</v>
      </c>
    </row>
    <row r="39" spans="1:52" s="814" customFormat="1" ht="15.6" customHeight="1">
      <c r="A39" s="797">
        <v>36</v>
      </c>
      <c r="B39" s="798" t="s">
        <v>98</v>
      </c>
      <c r="C39" s="799">
        <v>44637</v>
      </c>
      <c r="D39" s="799">
        <v>38261</v>
      </c>
      <c r="E39" s="799">
        <v>8417.42</v>
      </c>
      <c r="F39" s="799">
        <v>8369</v>
      </c>
      <c r="G39" s="799">
        <v>502.14</v>
      </c>
      <c r="H39" s="799">
        <v>5918</v>
      </c>
      <c r="I39" s="799">
        <v>8877</v>
      </c>
      <c r="J39" s="799">
        <v>2860</v>
      </c>
      <c r="K39" s="799">
        <v>1716</v>
      </c>
      <c r="L39" s="800">
        <v>0</v>
      </c>
      <c r="M39" s="801">
        <v>0</v>
      </c>
      <c r="N39" s="799">
        <v>0</v>
      </c>
      <c r="O39" s="799">
        <v>19512.559999999998</v>
      </c>
      <c r="P39" s="799">
        <v>64149.56</v>
      </c>
      <c r="Q39" s="802">
        <v>3961</v>
      </c>
      <c r="R39" s="802">
        <v>254096407</v>
      </c>
      <c r="S39" s="802">
        <v>117001616</v>
      </c>
      <c r="T39" s="802">
        <v>117001616</v>
      </c>
      <c r="U39" s="803">
        <v>137094791</v>
      </c>
      <c r="V39" s="804">
        <v>0.53949999999999998</v>
      </c>
      <c r="W39" s="804">
        <v>0.46050000000000002</v>
      </c>
      <c r="X39" s="805">
        <v>2621.1800972287565</v>
      </c>
      <c r="Y39" s="802">
        <v>274812730</v>
      </c>
      <c r="Z39" s="802">
        <v>157811114</v>
      </c>
      <c r="AA39" s="806">
        <v>0</v>
      </c>
      <c r="AB39" s="807">
        <v>86392778.38000001</v>
      </c>
      <c r="AC39" s="807">
        <v>86392778.38000001</v>
      </c>
      <c r="AD39" s="802">
        <v>68428264.043662801</v>
      </c>
      <c r="AE39" s="808">
        <v>17964514</v>
      </c>
      <c r="AF39" s="807">
        <v>402</v>
      </c>
      <c r="AG39" s="809">
        <v>0.2079</v>
      </c>
      <c r="AH39" s="808">
        <v>155059305</v>
      </c>
      <c r="AI39" s="807">
        <v>3474</v>
      </c>
      <c r="AJ39" s="808">
        <v>7531557</v>
      </c>
      <c r="AK39" s="807">
        <v>168.72901404664293</v>
      </c>
      <c r="AL39" s="808">
        <v>162590862</v>
      </c>
      <c r="AM39" s="807">
        <v>3642.513206532697</v>
      </c>
      <c r="AN39" s="810">
        <v>40245213</v>
      </c>
      <c r="AO39" s="811">
        <v>901.61106257140932</v>
      </c>
      <c r="AP39" s="808">
        <v>195304518</v>
      </c>
      <c r="AQ39" s="807">
        <v>4375.3952550574631</v>
      </c>
      <c r="AR39" s="809">
        <v>0.48985465456664007</v>
      </c>
      <c r="AS39" s="812">
        <v>56</v>
      </c>
      <c r="AT39" s="807">
        <v>203394394.38</v>
      </c>
      <c r="AU39" s="807">
        <v>4556.63</v>
      </c>
      <c r="AV39" s="812">
        <v>15</v>
      </c>
      <c r="AW39" s="809">
        <v>0.51014534543335988</v>
      </c>
      <c r="AX39" s="812">
        <v>398698912.38</v>
      </c>
      <c r="AY39" s="813">
        <v>8932.0275193225352</v>
      </c>
      <c r="AZ39" s="812">
        <v>47</v>
      </c>
    </row>
    <row r="40" spans="1:52" s="814" customFormat="1" ht="15.6" customHeight="1">
      <c r="A40" s="797">
        <v>37</v>
      </c>
      <c r="B40" s="798" t="s">
        <v>99</v>
      </c>
      <c r="C40" s="798">
        <v>19299</v>
      </c>
      <c r="D40" s="799">
        <v>11842</v>
      </c>
      <c r="E40" s="799">
        <v>2605.2400000000002</v>
      </c>
      <c r="F40" s="799">
        <v>5979</v>
      </c>
      <c r="G40" s="799">
        <v>358.74</v>
      </c>
      <c r="H40" s="799">
        <v>2518</v>
      </c>
      <c r="I40" s="799">
        <v>3777</v>
      </c>
      <c r="J40" s="799">
        <v>972</v>
      </c>
      <c r="K40" s="799">
        <v>583.19999999999993</v>
      </c>
      <c r="L40" s="799">
        <v>0</v>
      </c>
      <c r="M40" s="801">
        <v>0</v>
      </c>
      <c r="N40" s="799">
        <v>0</v>
      </c>
      <c r="O40" s="799">
        <v>7324.18</v>
      </c>
      <c r="P40" s="799">
        <v>26623.18</v>
      </c>
      <c r="Q40" s="802">
        <v>3961</v>
      </c>
      <c r="R40" s="802">
        <v>105454416</v>
      </c>
      <c r="S40" s="802">
        <v>22143402</v>
      </c>
      <c r="T40" s="802">
        <v>22143402</v>
      </c>
      <c r="U40" s="803">
        <v>83311014</v>
      </c>
      <c r="V40" s="804">
        <v>0.79</v>
      </c>
      <c r="W40" s="804">
        <v>0.21</v>
      </c>
      <c r="X40" s="805">
        <v>1147.3859785481113</v>
      </c>
      <c r="Y40" s="802">
        <v>71869177</v>
      </c>
      <c r="Z40" s="802">
        <v>49725775</v>
      </c>
      <c r="AA40" s="806">
        <v>0</v>
      </c>
      <c r="AB40" s="807">
        <v>35854501.440000005</v>
      </c>
      <c r="AC40" s="807">
        <v>35854501.440000005</v>
      </c>
      <c r="AD40" s="802">
        <v>12950645.920128001</v>
      </c>
      <c r="AE40" s="808">
        <v>22903856</v>
      </c>
      <c r="AF40" s="807">
        <v>1187</v>
      </c>
      <c r="AG40" s="809">
        <v>0.63880000000000003</v>
      </c>
      <c r="AH40" s="808">
        <v>106214870</v>
      </c>
      <c r="AI40" s="807">
        <v>5504</v>
      </c>
      <c r="AJ40" s="808">
        <v>3256301</v>
      </c>
      <c r="AK40" s="807">
        <v>168.72900150266852</v>
      </c>
      <c r="AL40" s="808">
        <v>109471171</v>
      </c>
      <c r="AM40" s="807">
        <v>5672.3753044199184</v>
      </c>
      <c r="AN40" s="810">
        <v>15870320</v>
      </c>
      <c r="AO40" s="811">
        <v>822.33898129436761</v>
      </c>
      <c r="AP40" s="808">
        <v>122085190</v>
      </c>
      <c r="AQ40" s="807">
        <v>6325.985284211617</v>
      </c>
      <c r="AR40" s="809">
        <v>0.67793809884033496</v>
      </c>
      <c r="AS40" s="812">
        <v>23</v>
      </c>
      <c r="AT40" s="807">
        <v>57997903.439999998</v>
      </c>
      <c r="AU40" s="807">
        <v>3005.23</v>
      </c>
      <c r="AV40" s="812">
        <v>52</v>
      </c>
      <c r="AW40" s="809">
        <v>0.32206190115966499</v>
      </c>
      <c r="AX40" s="812">
        <v>180083093.44</v>
      </c>
      <c r="AY40" s="813">
        <v>9331.2137126275975</v>
      </c>
      <c r="AZ40" s="812">
        <v>29</v>
      </c>
    </row>
    <row r="41" spans="1:52" s="814" customFormat="1" ht="15.6" customHeight="1">
      <c r="A41" s="797">
        <v>38</v>
      </c>
      <c r="B41" s="798" t="s">
        <v>100</v>
      </c>
      <c r="C41" s="798">
        <v>3898</v>
      </c>
      <c r="D41" s="799">
        <v>2571</v>
      </c>
      <c r="E41" s="799">
        <v>565.62</v>
      </c>
      <c r="F41" s="799">
        <v>1947</v>
      </c>
      <c r="G41" s="799">
        <v>116.82</v>
      </c>
      <c r="H41" s="799">
        <v>491</v>
      </c>
      <c r="I41" s="799">
        <v>736.5</v>
      </c>
      <c r="J41" s="799">
        <v>225</v>
      </c>
      <c r="K41" s="799">
        <v>135</v>
      </c>
      <c r="L41" s="799">
        <v>3602</v>
      </c>
      <c r="M41" s="801">
        <v>9.6049999999999996E-2</v>
      </c>
      <c r="N41" s="799">
        <v>374.40289999999999</v>
      </c>
      <c r="O41" s="799">
        <v>1928.3429000000001</v>
      </c>
      <c r="P41" s="799">
        <v>5826.3428999999996</v>
      </c>
      <c r="Q41" s="802">
        <v>3961</v>
      </c>
      <c r="R41" s="802">
        <v>23078144</v>
      </c>
      <c r="S41" s="802">
        <v>25489190</v>
      </c>
      <c r="T41" s="802">
        <v>17308608</v>
      </c>
      <c r="U41" s="803">
        <v>5769536</v>
      </c>
      <c r="V41" s="804">
        <v>0.25</v>
      </c>
      <c r="W41" s="804">
        <v>0.75</v>
      </c>
      <c r="X41" s="805">
        <v>4440.3817342226785</v>
      </c>
      <c r="Y41" s="802">
        <v>47757773</v>
      </c>
      <c r="Z41" s="802">
        <v>30449165</v>
      </c>
      <c r="AA41" s="806">
        <v>0</v>
      </c>
      <c r="AB41" s="807">
        <v>7846568.9600000009</v>
      </c>
      <c r="AC41" s="807">
        <v>7846568.9600000009</v>
      </c>
      <c r="AD41" s="802">
        <v>10122073.958400002</v>
      </c>
      <c r="AE41" s="808">
        <v>0</v>
      </c>
      <c r="AF41" s="807">
        <v>0</v>
      </c>
      <c r="AG41" s="809">
        <v>0</v>
      </c>
      <c r="AH41" s="808">
        <v>5769536</v>
      </c>
      <c r="AI41" s="807">
        <v>1480</v>
      </c>
      <c r="AJ41" s="808">
        <v>1647824</v>
      </c>
      <c r="AK41" s="807">
        <v>422.73576192919444</v>
      </c>
      <c r="AL41" s="808">
        <v>7417360</v>
      </c>
      <c r="AM41" s="807">
        <v>1902.8630066700873</v>
      </c>
      <c r="AN41" s="810">
        <v>4882852</v>
      </c>
      <c r="AO41" s="811">
        <v>1252.6557208825038</v>
      </c>
      <c r="AP41" s="808">
        <v>10652388</v>
      </c>
      <c r="AQ41" s="807">
        <v>2732.7829656233966</v>
      </c>
      <c r="AR41" s="809">
        <v>0.2974898743296171</v>
      </c>
      <c r="AS41" s="812">
        <v>69</v>
      </c>
      <c r="AT41" s="807">
        <v>25155176.960000001</v>
      </c>
      <c r="AU41" s="807">
        <v>6453.35</v>
      </c>
      <c r="AV41" s="812">
        <v>1</v>
      </c>
      <c r="AW41" s="809">
        <v>0.70251012567038296</v>
      </c>
      <c r="AX41" s="812">
        <v>35807564.960000001</v>
      </c>
      <c r="AY41" s="813">
        <v>9186.1377526936885</v>
      </c>
      <c r="AZ41" s="812">
        <v>39</v>
      </c>
    </row>
    <row r="42" spans="1:52" s="814" customFormat="1" ht="15.6" customHeight="1">
      <c r="A42" s="797">
        <v>39</v>
      </c>
      <c r="B42" s="798" t="s">
        <v>101</v>
      </c>
      <c r="C42" s="798">
        <v>2688</v>
      </c>
      <c r="D42" s="799">
        <v>2280</v>
      </c>
      <c r="E42" s="799">
        <v>501.6</v>
      </c>
      <c r="F42" s="799">
        <v>739</v>
      </c>
      <c r="G42" s="799">
        <v>44.339999999999996</v>
      </c>
      <c r="H42" s="799">
        <v>453</v>
      </c>
      <c r="I42" s="799">
        <v>679.5</v>
      </c>
      <c r="J42" s="799">
        <v>33</v>
      </c>
      <c r="K42" s="799">
        <v>19.8</v>
      </c>
      <c r="L42" s="799">
        <v>4812</v>
      </c>
      <c r="M42" s="801">
        <v>0.12831999999999999</v>
      </c>
      <c r="N42" s="799">
        <v>344.92415999999997</v>
      </c>
      <c r="O42" s="799">
        <v>1590.16416</v>
      </c>
      <c r="P42" s="799">
        <v>4278.1641600000003</v>
      </c>
      <c r="Q42" s="802">
        <v>3961</v>
      </c>
      <c r="R42" s="802">
        <v>16945808</v>
      </c>
      <c r="S42" s="802">
        <v>9041245</v>
      </c>
      <c r="T42" s="802">
        <v>9041245</v>
      </c>
      <c r="U42" s="803">
        <v>7904563</v>
      </c>
      <c r="V42" s="804">
        <v>0.46650000000000003</v>
      </c>
      <c r="W42" s="804">
        <v>0.53349999999999997</v>
      </c>
      <c r="X42" s="805">
        <v>3363.5584077380954</v>
      </c>
      <c r="Y42" s="802">
        <v>14230714</v>
      </c>
      <c r="Z42" s="802">
        <v>5189469</v>
      </c>
      <c r="AA42" s="806">
        <v>0</v>
      </c>
      <c r="AB42" s="807">
        <v>5761574.7200000007</v>
      </c>
      <c r="AC42" s="807">
        <v>5189469</v>
      </c>
      <c r="AD42" s="802">
        <v>4761960.5437799999</v>
      </c>
      <c r="AE42" s="808">
        <v>427508</v>
      </c>
      <c r="AF42" s="807">
        <v>159</v>
      </c>
      <c r="AG42" s="809">
        <v>8.2400000000000001E-2</v>
      </c>
      <c r="AH42" s="808">
        <v>8332071</v>
      </c>
      <c r="AI42" s="807">
        <v>3100</v>
      </c>
      <c r="AJ42" s="808">
        <v>778232</v>
      </c>
      <c r="AK42" s="807">
        <v>289.52083333333331</v>
      </c>
      <c r="AL42" s="808">
        <v>9110303</v>
      </c>
      <c r="AM42" s="807">
        <v>3389.2496279761904</v>
      </c>
      <c r="AN42" s="810">
        <v>2873947</v>
      </c>
      <c r="AO42" s="811">
        <v>1069.1767113095239</v>
      </c>
      <c r="AP42" s="808">
        <v>11206018</v>
      </c>
      <c r="AQ42" s="807">
        <v>4168.9055059523807</v>
      </c>
      <c r="AR42" s="809">
        <v>0.4405447209177657</v>
      </c>
      <c r="AS42" s="812">
        <v>60</v>
      </c>
      <c r="AT42" s="807">
        <v>14230714</v>
      </c>
      <c r="AU42" s="807">
        <v>5294.16</v>
      </c>
      <c r="AV42" s="812">
        <v>8</v>
      </c>
      <c r="AW42" s="809">
        <v>0.55945527908223436</v>
      </c>
      <c r="AX42" s="812">
        <v>25436732</v>
      </c>
      <c r="AY42" s="813">
        <v>9463.0699404761908</v>
      </c>
      <c r="AZ42" s="812">
        <v>21</v>
      </c>
    </row>
    <row r="43" spans="1:52" s="833" customFormat="1" ht="15.6" customHeight="1">
      <c r="A43" s="815">
        <v>40</v>
      </c>
      <c r="B43" s="816" t="s">
        <v>102</v>
      </c>
      <c r="C43" s="816">
        <v>22632</v>
      </c>
      <c r="D43" s="817">
        <v>16002</v>
      </c>
      <c r="E43" s="817">
        <v>3520.44</v>
      </c>
      <c r="F43" s="817">
        <v>9258.5</v>
      </c>
      <c r="G43" s="817">
        <v>555.51</v>
      </c>
      <c r="H43" s="817">
        <v>2730</v>
      </c>
      <c r="I43" s="817">
        <v>4095</v>
      </c>
      <c r="J43" s="817">
        <v>587</v>
      </c>
      <c r="K43" s="817">
        <v>352.2</v>
      </c>
      <c r="L43" s="817">
        <v>0</v>
      </c>
      <c r="M43" s="818">
        <v>0</v>
      </c>
      <c r="N43" s="817">
        <v>0</v>
      </c>
      <c r="O43" s="817">
        <v>8523.15</v>
      </c>
      <c r="P43" s="819">
        <v>31155.15</v>
      </c>
      <c r="Q43" s="820">
        <v>3961</v>
      </c>
      <c r="R43" s="820">
        <v>123405549</v>
      </c>
      <c r="S43" s="820">
        <v>31768840</v>
      </c>
      <c r="T43" s="820">
        <v>31768840</v>
      </c>
      <c r="U43" s="821">
        <v>91636709</v>
      </c>
      <c r="V43" s="822">
        <v>0.74260000000000004</v>
      </c>
      <c r="W43" s="823">
        <v>0.25740000000000002</v>
      </c>
      <c r="X43" s="824">
        <v>1403.7133262636974</v>
      </c>
      <c r="Y43" s="820">
        <v>74537984</v>
      </c>
      <c r="Z43" s="820">
        <v>42769144</v>
      </c>
      <c r="AA43" s="825">
        <v>0</v>
      </c>
      <c r="AB43" s="826">
        <v>41957886.660000004</v>
      </c>
      <c r="AC43" s="826">
        <v>41957886.660000004</v>
      </c>
      <c r="AD43" s="820">
        <v>18575931.245208483</v>
      </c>
      <c r="AE43" s="827">
        <v>23381955</v>
      </c>
      <c r="AF43" s="826">
        <v>1033</v>
      </c>
      <c r="AG43" s="828">
        <v>0.55730000000000002</v>
      </c>
      <c r="AH43" s="827">
        <v>115018664</v>
      </c>
      <c r="AI43" s="826">
        <v>5082</v>
      </c>
      <c r="AJ43" s="827">
        <v>3818675</v>
      </c>
      <c r="AK43" s="826">
        <v>168.72901201838104</v>
      </c>
      <c r="AL43" s="827">
        <v>118837339</v>
      </c>
      <c r="AM43" s="826">
        <v>5250.8544980558499</v>
      </c>
      <c r="AN43" s="829">
        <v>19667186</v>
      </c>
      <c r="AO43" s="830">
        <v>868.99902792506191</v>
      </c>
      <c r="AP43" s="827">
        <v>134685850</v>
      </c>
      <c r="AQ43" s="826">
        <v>5951.1245139625307</v>
      </c>
      <c r="AR43" s="828">
        <v>0.64624626861997747</v>
      </c>
      <c r="AS43" s="831">
        <v>29</v>
      </c>
      <c r="AT43" s="826">
        <v>73726726.659999996</v>
      </c>
      <c r="AU43" s="826">
        <v>3257.63</v>
      </c>
      <c r="AV43" s="831">
        <v>45</v>
      </c>
      <c r="AW43" s="828">
        <v>0.35375373138002253</v>
      </c>
      <c r="AX43" s="831">
        <v>208412576.66</v>
      </c>
      <c r="AY43" s="832">
        <v>9208.7564802050201</v>
      </c>
      <c r="AZ43" s="831">
        <v>38</v>
      </c>
    </row>
    <row r="44" spans="1:52" s="814" customFormat="1" ht="15.6" customHeight="1">
      <c r="A44" s="797">
        <v>41</v>
      </c>
      <c r="B44" s="798" t="s">
        <v>103</v>
      </c>
      <c r="C44" s="799">
        <v>1434</v>
      </c>
      <c r="D44" s="799">
        <v>1245</v>
      </c>
      <c r="E44" s="799">
        <v>273.89999999999998</v>
      </c>
      <c r="F44" s="799">
        <v>965</v>
      </c>
      <c r="G44" s="799">
        <v>57.9</v>
      </c>
      <c r="H44" s="799">
        <v>154</v>
      </c>
      <c r="I44" s="799">
        <v>231</v>
      </c>
      <c r="J44" s="799">
        <v>3</v>
      </c>
      <c r="K44" s="799">
        <v>1.7999999999999998</v>
      </c>
      <c r="L44" s="800">
        <v>6066</v>
      </c>
      <c r="M44" s="801">
        <v>0.16175999999999999</v>
      </c>
      <c r="N44" s="799">
        <v>231.96383999999998</v>
      </c>
      <c r="O44" s="799">
        <v>796.56383999999991</v>
      </c>
      <c r="P44" s="799">
        <v>2230.5638399999998</v>
      </c>
      <c r="Q44" s="802">
        <v>3961</v>
      </c>
      <c r="R44" s="802">
        <v>8835263</v>
      </c>
      <c r="S44" s="802">
        <v>5286957.5</v>
      </c>
      <c r="T44" s="802">
        <v>5286957.5</v>
      </c>
      <c r="U44" s="803">
        <v>3548305.5</v>
      </c>
      <c r="V44" s="804">
        <v>0.40160000000000001</v>
      </c>
      <c r="W44" s="804">
        <v>0.59840000000000004</v>
      </c>
      <c r="X44" s="805">
        <v>3686.8601813110181</v>
      </c>
      <c r="Y44" s="802">
        <v>14293844.5</v>
      </c>
      <c r="Z44" s="802">
        <v>9006887</v>
      </c>
      <c r="AA44" s="806">
        <v>0</v>
      </c>
      <c r="AB44" s="807">
        <v>3003989.4200000004</v>
      </c>
      <c r="AC44" s="807">
        <v>3003989.4200000004</v>
      </c>
      <c r="AD44" s="802">
        <v>3091850.1025561611</v>
      </c>
      <c r="AE44" s="808">
        <v>0</v>
      </c>
      <c r="AF44" s="807">
        <v>0</v>
      </c>
      <c r="AG44" s="809">
        <v>0</v>
      </c>
      <c r="AH44" s="808">
        <v>3548305.5</v>
      </c>
      <c r="AI44" s="807">
        <v>2474</v>
      </c>
      <c r="AJ44" s="808">
        <v>241957</v>
      </c>
      <c r="AK44" s="807">
        <v>168.72873082287308</v>
      </c>
      <c r="AL44" s="808">
        <v>3790262.5</v>
      </c>
      <c r="AM44" s="807">
        <v>2643.1398186889819</v>
      </c>
      <c r="AN44" s="810">
        <v>1512796</v>
      </c>
      <c r="AO44" s="811">
        <v>1054.9483960948396</v>
      </c>
      <c r="AP44" s="808">
        <v>5061101.5</v>
      </c>
      <c r="AQ44" s="807">
        <v>3529.3594839609482</v>
      </c>
      <c r="AR44" s="809">
        <v>0.37905056518661129</v>
      </c>
      <c r="AS44" s="812">
        <v>64</v>
      </c>
      <c r="AT44" s="807">
        <v>8290946.9199999999</v>
      </c>
      <c r="AU44" s="807">
        <v>5781.69</v>
      </c>
      <c r="AV44" s="812">
        <v>3</v>
      </c>
      <c r="AW44" s="809">
        <v>0.62094943481338871</v>
      </c>
      <c r="AX44" s="812">
        <v>13352048.42</v>
      </c>
      <c r="AY44" s="813">
        <v>9311.0518967921889</v>
      </c>
      <c r="AZ44" s="812">
        <v>32</v>
      </c>
    </row>
    <row r="45" spans="1:52" s="814" customFormat="1" ht="15.6" customHeight="1">
      <c r="A45" s="797">
        <v>42</v>
      </c>
      <c r="B45" s="798" t="s">
        <v>104</v>
      </c>
      <c r="C45" s="798">
        <v>3071</v>
      </c>
      <c r="D45" s="799">
        <v>2584</v>
      </c>
      <c r="E45" s="799">
        <v>568.48</v>
      </c>
      <c r="F45" s="799">
        <v>1572</v>
      </c>
      <c r="G45" s="799">
        <v>94.32</v>
      </c>
      <c r="H45" s="799">
        <v>369</v>
      </c>
      <c r="I45" s="799">
        <v>553.5</v>
      </c>
      <c r="J45" s="799">
        <v>69</v>
      </c>
      <c r="K45" s="799">
        <v>41.4</v>
      </c>
      <c r="L45" s="799">
        <v>4429</v>
      </c>
      <c r="M45" s="801">
        <v>0.11811000000000001</v>
      </c>
      <c r="N45" s="799">
        <v>362.71581000000003</v>
      </c>
      <c r="O45" s="799">
        <v>1620.41581</v>
      </c>
      <c r="P45" s="799">
        <v>4691.4158100000004</v>
      </c>
      <c r="Q45" s="802">
        <v>3961</v>
      </c>
      <c r="R45" s="802">
        <v>18582698</v>
      </c>
      <c r="S45" s="802">
        <v>5470144.5</v>
      </c>
      <c r="T45" s="802">
        <v>5470144.5</v>
      </c>
      <c r="U45" s="803">
        <v>13112553.5</v>
      </c>
      <c r="V45" s="804">
        <v>0.7056</v>
      </c>
      <c r="W45" s="804">
        <v>0.2944</v>
      </c>
      <c r="X45" s="805">
        <v>1781.2258222077498</v>
      </c>
      <c r="Y45" s="802">
        <v>10685426.5</v>
      </c>
      <c r="Z45" s="802">
        <v>5215282</v>
      </c>
      <c r="AA45" s="806">
        <v>0</v>
      </c>
      <c r="AB45" s="807">
        <v>6318117.3200000003</v>
      </c>
      <c r="AC45" s="807">
        <v>5215282</v>
      </c>
      <c r="AD45" s="802">
        <v>2640851.9157759994</v>
      </c>
      <c r="AE45" s="808">
        <v>2574430</v>
      </c>
      <c r="AF45" s="807">
        <v>838</v>
      </c>
      <c r="AG45" s="809">
        <v>0.49359999999999998</v>
      </c>
      <c r="AH45" s="808">
        <v>15686983.5</v>
      </c>
      <c r="AI45" s="807">
        <v>5108</v>
      </c>
      <c r="AJ45" s="808">
        <v>518167</v>
      </c>
      <c r="AK45" s="807">
        <v>168.72907847606643</v>
      </c>
      <c r="AL45" s="808">
        <v>16205150.5</v>
      </c>
      <c r="AM45" s="807">
        <v>5276.8318137414526</v>
      </c>
      <c r="AN45" s="810">
        <v>2158941</v>
      </c>
      <c r="AO45" s="811">
        <v>703.00911755128618</v>
      </c>
      <c r="AP45" s="808">
        <v>17845924.5</v>
      </c>
      <c r="AQ45" s="807">
        <v>5811.1118528166717</v>
      </c>
      <c r="AR45" s="809">
        <v>0.62548473431910045</v>
      </c>
      <c r="AS45" s="812">
        <v>37</v>
      </c>
      <c r="AT45" s="807">
        <v>10685426.5</v>
      </c>
      <c r="AU45" s="807">
        <v>3479.46</v>
      </c>
      <c r="AV45" s="812">
        <v>33</v>
      </c>
      <c r="AW45" s="809">
        <v>0.3745152656808996</v>
      </c>
      <c r="AX45" s="812">
        <v>28531351</v>
      </c>
      <c r="AY45" s="813">
        <v>9290.5734288505373</v>
      </c>
      <c r="AZ45" s="812">
        <v>33</v>
      </c>
    </row>
    <row r="46" spans="1:52" s="814" customFormat="1" ht="15.6" customHeight="1">
      <c r="A46" s="797">
        <v>43</v>
      </c>
      <c r="B46" s="798" t="s">
        <v>105</v>
      </c>
      <c r="C46" s="798">
        <v>4119</v>
      </c>
      <c r="D46" s="799">
        <v>3010</v>
      </c>
      <c r="E46" s="799">
        <v>662.2</v>
      </c>
      <c r="F46" s="799">
        <v>2011.5</v>
      </c>
      <c r="G46" s="799">
        <v>120.69</v>
      </c>
      <c r="H46" s="799">
        <v>514</v>
      </c>
      <c r="I46" s="799">
        <v>771</v>
      </c>
      <c r="J46" s="799">
        <v>88</v>
      </c>
      <c r="K46" s="799">
        <v>52.8</v>
      </c>
      <c r="L46" s="799">
        <v>3381</v>
      </c>
      <c r="M46" s="801">
        <v>9.0160000000000004E-2</v>
      </c>
      <c r="N46" s="799">
        <v>371.36904000000004</v>
      </c>
      <c r="O46" s="799">
        <v>1978.0590400000001</v>
      </c>
      <c r="P46" s="799">
        <v>6097.0590400000001</v>
      </c>
      <c r="Q46" s="802">
        <v>3961</v>
      </c>
      <c r="R46" s="802">
        <v>24150451</v>
      </c>
      <c r="S46" s="802">
        <v>5469258.5</v>
      </c>
      <c r="T46" s="802">
        <v>5469258.5</v>
      </c>
      <c r="U46" s="803">
        <v>18681192.5</v>
      </c>
      <c r="V46" s="804">
        <v>0.77349999999999997</v>
      </c>
      <c r="W46" s="804">
        <v>0.22650000000000001</v>
      </c>
      <c r="X46" s="805">
        <v>1327.8122117018693</v>
      </c>
      <c r="Y46" s="802">
        <v>15116158.5</v>
      </c>
      <c r="Z46" s="802">
        <v>9646900</v>
      </c>
      <c r="AA46" s="806">
        <v>0</v>
      </c>
      <c r="AB46" s="807">
        <v>8211153.3400000008</v>
      </c>
      <c r="AC46" s="807">
        <v>8211153.3400000008</v>
      </c>
      <c r="AD46" s="802">
        <v>3198901.1181972004</v>
      </c>
      <c r="AE46" s="808">
        <v>5012252</v>
      </c>
      <c r="AF46" s="807">
        <v>1217</v>
      </c>
      <c r="AG46" s="809">
        <v>0.61040000000000005</v>
      </c>
      <c r="AH46" s="808">
        <v>23693444.5</v>
      </c>
      <c r="AI46" s="807">
        <v>5752</v>
      </c>
      <c r="AJ46" s="808">
        <v>694995</v>
      </c>
      <c r="AK46" s="807">
        <v>168.72906045156591</v>
      </c>
      <c r="AL46" s="808">
        <v>24388439.5</v>
      </c>
      <c r="AM46" s="807">
        <v>5920.9612770089825</v>
      </c>
      <c r="AN46" s="810">
        <v>3061814</v>
      </c>
      <c r="AO46" s="811">
        <v>743.33915999028886</v>
      </c>
      <c r="AP46" s="808">
        <v>26755258.5</v>
      </c>
      <c r="AQ46" s="807">
        <v>6495.5713765477058</v>
      </c>
      <c r="AR46" s="809">
        <v>0.66167466187726365</v>
      </c>
      <c r="AS46" s="812">
        <v>25</v>
      </c>
      <c r="AT46" s="807">
        <v>13680411.84</v>
      </c>
      <c r="AU46" s="807">
        <v>3321.29</v>
      </c>
      <c r="AV46" s="812">
        <v>42</v>
      </c>
      <c r="AW46" s="809">
        <v>0.3383253381227363</v>
      </c>
      <c r="AX46" s="812">
        <v>40435670.340000004</v>
      </c>
      <c r="AY46" s="813">
        <v>9816.8658266569564</v>
      </c>
      <c r="AZ46" s="812">
        <v>13</v>
      </c>
    </row>
    <row r="47" spans="1:52" s="814" customFormat="1" ht="15.6" customHeight="1">
      <c r="A47" s="797">
        <v>44</v>
      </c>
      <c r="B47" s="798" t="s">
        <v>106</v>
      </c>
      <c r="C47" s="798">
        <v>7057</v>
      </c>
      <c r="D47" s="799">
        <v>5607</v>
      </c>
      <c r="E47" s="799">
        <v>1233.54</v>
      </c>
      <c r="F47" s="799">
        <v>1853.5</v>
      </c>
      <c r="G47" s="799">
        <v>111.21</v>
      </c>
      <c r="H47" s="799">
        <v>784</v>
      </c>
      <c r="I47" s="799">
        <v>1176</v>
      </c>
      <c r="J47" s="799">
        <v>145</v>
      </c>
      <c r="K47" s="799">
        <v>87</v>
      </c>
      <c r="L47" s="799">
        <v>443</v>
      </c>
      <c r="M47" s="801">
        <v>1.1809999999999999E-2</v>
      </c>
      <c r="N47" s="799">
        <v>83.343170000000001</v>
      </c>
      <c r="O47" s="799">
        <v>2691.0931700000001</v>
      </c>
      <c r="P47" s="799">
        <v>9748.0931700000001</v>
      </c>
      <c r="Q47" s="802">
        <v>3961</v>
      </c>
      <c r="R47" s="802">
        <v>38612197</v>
      </c>
      <c r="S47" s="802">
        <v>11270290</v>
      </c>
      <c r="T47" s="802">
        <v>11270290</v>
      </c>
      <c r="U47" s="803">
        <v>27341907</v>
      </c>
      <c r="V47" s="804">
        <v>0.70809999999999995</v>
      </c>
      <c r="W47" s="804">
        <v>0.29189999999999999</v>
      </c>
      <c r="X47" s="805">
        <v>1597.0369845543432</v>
      </c>
      <c r="Y47" s="802">
        <v>29477268</v>
      </c>
      <c r="Z47" s="802">
        <v>18206978</v>
      </c>
      <c r="AA47" s="806">
        <v>0</v>
      </c>
      <c r="AB47" s="807">
        <v>13128146.98</v>
      </c>
      <c r="AC47" s="807">
        <v>13128146.98</v>
      </c>
      <c r="AD47" s="802">
        <v>6591222.4979546396</v>
      </c>
      <c r="AE47" s="808">
        <v>6536924</v>
      </c>
      <c r="AF47" s="807">
        <v>926</v>
      </c>
      <c r="AG47" s="809">
        <v>0.49790000000000001</v>
      </c>
      <c r="AH47" s="808">
        <v>33878831</v>
      </c>
      <c r="AI47" s="807">
        <v>4801</v>
      </c>
      <c r="AJ47" s="808">
        <v>1190721</v>
      </c>
      <c r="AK47" s="807">
        <v>168.72906334136317</v>
      </c>
      <c r="AL47" s="808">
        <v>35069552</v>
      </c>
      <c r="AM47" s="807">
        <v>4969.4703131642345</v>
      </c>
      <c r="AN47" s="810">
        <v>5870641</v>
      </c>
      <c r="AO47" s="811">
        <v>831.88904633697041</v>
      </c>
      <c r="AP47" s="808">
        <v>39749472</v>
      </c>
      <c r="AQ47" s="807">
        <v>5632.6302961598412</v>
      </c>
      <c r="AR47" s="809">
        <v>0.61965343270024698</v>
      </c>
      <c r="AS47" s="812">
        <v>38</v>
      </c>
      <c r="AT47" s="807">
        <v>24398436.98</v>
      </c>
      <c r="AU47" s="807">
        <v>3457.34</v>
      </c>
      <c r="AV47" s="812">
        <v>35</v>
      </c>
      <c r="AW47" s="809">
        <v>0.38034656729975297</v>
      </c>
      <c r="AX47" s="812">
        <v>64147908.980000004</v>
      </c>
      <c r="AY47" s="813">
        <v>9089.968680742526</v>
      </c>
      <c r="AZ47" s="812">
        <v>45</v>
      </c>
    </row>
    <row r="48" spans="1:52" s="833" customFormat="1" ht="15.6" customHeight="1">
      <c r="A48" s="815">
        <v>45</v>
      </c>
      <c r="B48" s="816" t="s">
        <v>107</v>
      </c>
      <c r="C48" s="816">
        <v>9489</v>
      </c>
      <c r="D48" s="817">
        <v>5203</v>
      </c>
      <c r="E48" s="817">
        <v>1144.6600000000001</v>
      </c>
      <c r="F48" s="817">
        <v>4682</v>
      </c>
      <c r="G48" s="817">
        <v>280.92</v>
      </c>
      <c r="H48" s="817">
        <v>934</v>
      </c>
      <c r="I48" s="817">
        <v>1401</v>
      </c>
      <c r="J48" s="817">
        <v>581</v>
      </c>
      <c r="K48" s="817">
        <v>348.59999999999997</v>
      </c>
      <c r="L48" s="817">
        <v>0</v>
      </c>
      <c r="M48" s="818">
        <v>0</v>
      </c>
      <c r="N48" s="817">
        <v>0</v>
      </c>
      <c r="O48" s="817">
        <v>3175.18</v>
      </c>
      <c r="P48" s="819">
        <v>12664.18</v>
      </c>
      <c r="Q48" s="820">
        <v>3961</v>
      </c>
      <c r="R48" s="820">
        <v>50162817</v>
      </c>
      <c r="S48" s="820">
        <v>31178935</v>
      </c>
      <c r="T48" s="820">
        <v>31178935</v>
      </c>
      <c r="U48" s="821">
        <v>18983882</v>
      </c>
      <c r="V48" s="822">
        <v>0.37840000000000001</v>
      </c>
      <c r="W48" s="823">
        <v>0.62160000000000004</v>
      </c>
      <c r="X48" s="824">
        <v>3285.7977658341238</v>
      </c>
      <c r="Y48" s="820">
        <v>112958867</v>
      </c>
      <c r="Z48" s="820">
        <v>81779932</v>
      </c>
      <c r="AA48" s="825">
        <v>0</v>
      </c>
      <c r="AB48" s="826">
        <v>17055357.780000001</v>
      </c>
      <c r="AC48" s="826">
        <v>17055357.780000001</v>
      </c>
      <c r="AD48" s="820">
        <v>18234769.881202564</v>
      </c>
      <c r="AE48" s="827">
        <v>0</v>
      </c>
      <c r="AF48" s="826">
        <v>0</v>
      </c>
      <c r="AG48" s="828">
        <v>0</v>
      </c>
      <c r="AH48" s="827">
        <v>18983882</v>
      </c>
      <c r="AI48" s="826">
        <v>2001</v>
      </c>
      <c r="AJ48" s="827">
        <v>3832582</v>
      </c>
      <c r="AK48" s="826">
        <v>403.89735483191066</v>
      </c>
      <c r="AL48" s="827">
        <v>22816464</v>
      </c>
      <c r="AM48" s="826">
        <v>2404.5172304773951</v>
      </c>
      <c r="AN48" s="829">
        <v>10986908</v>
      </c>
      <c r="AO48" s="830">
        <v>1157.8573084624302</v>
      </c>
      <c r="AP48" s="827">
        <v>29970790</v>
      </c>
      <c r="AQ48" s="826">
        <v>3158.4771841079146</v>
      </c>
      <c r="AR48" s="828">
        <v>0.38323327505849358</v>
      </c>
      <c r="AS48" s="831">
        <v>63</v>
      </c>
      <c r="AT48" s="826">
        <v>48234292.780000001</v>
      </c>
      <c r="AU48" s="826">
        <v>5083.18</v>
      </c>
      <c r="AV48" s="831">
        <v>10</v>
      </c>
      <c r="AW48" s="828">
        <v>0.61676672494150642</v>
      </c>
      <c r="AX48" s="831">
        <v>78205082.780000001</v>
      </c>
      <c r="AY48" s="832">
        <v>8241.6569480451053</v>
      </c>
      <c r="AZ48" s="831">
        <v>67</v>
      </c>
    </row>
    <row r="49" spans="1:52" s="814" customFormat="1" ht="15.6" customHeight="1">
      <c r="A49" s="797">
        <v>46</v>
      </c>
      <c r="B49" s="798" t="s">
        <v>108</v>
      </c>
      <c r="C49" s="799">
        <v>1122</v>
      </c>
      <c r="D49" s="799">
        <v>1079</v>
      </c>
      <c r="E49" s="799">
        <v>237.38</v>
      </c>
      <c r="F49" s="799">
        <v>306</v>
      </c>
      <c r="G49" s="799">
        <v>18.36</v>
      </c>
      <c r="H49" s="799">
        <v>175</v>
      </c>
      <c r="I49" s="799">
        <v>262.5</v>
      </c>
      <c r="J49" s="799">
        <v>73</v>
      </c>
      <c r="K49" s="799">
        <v>43.8</v>
      </c>
      <c r="L49" s="800">
        <v>6378</v>
      </c>
      <c r="M49" s="801">
        <v>0.17008000000000001</v>
      </c>
      <c r="N49" s="799">
        <v>190.82976000000002</v>
      </c>
      <c r="O49" s="799">
        <v>752.86976000000004</v>
      </c>
      <c r="P49" s="799">
        <v>1874.86976</v>
      </c>
      <c r="Q49" s="802">
        <v>3961</v>
      </c>
      <c r="R49" s="802">
        <v>7426359</v>
      </c>
      <c r="S49" s="802">
        <v>1372011</v>
      </c>
      <c r="T49" s="802">
        <v>1372011</v>
      </c>
      <c r="U49" s="803">
        <v>6054348</v>
      </c>
      <c r="V49" s="804">
        <v>0.81530000000000002</v>
      </c>
      <c r="W49" s="804">
        <v>0.1847</v>
      </c>
      <c r="X49" s="805">
        <v>1222.8262032085561</v>
      </c>
      <c r="Y49" s="802">
        <v>3717678</v>
      </c>
      <c r="Z49" s="802">
        <v>2345667</v>
      </c>
      <c r="AA49" s="806">
        <v>0</v>
      </c>
      <c r="AB49" s="807">
        <v>2524962.06</v>
      </c>
      <c r="AC49" s="807">
        <v>2345667</v>
      </c>
      <c r="AD49" s="802">
        <v>745180.87522800011</v>
      </c>
      <c r="AE49" s="808">
        <v>1600486</v>
      </c>
      <c r="AF49" s="807">
        <v>1426</v>
      </c>
      <c r="AG49" s="809">
        <v>0.68230000000000002</v>
      </c>
      <c r="AH49" s="808">
        <v>7654834</v>
      </c>
      <c r="AI49" s="807">
        <v>6822</v>
      </c>
      <c r="AJ49" s="808">
        <v>189314</v>
      </c>
      <c r="AK49" s="807">
        <v>168.72905525846701</v>
      </c>
      <c r="AL49" s="808">
        <v>7844148</v>
      </c>
      <c r="AM49" s="807">
        <v>6991.2192513368982</v>
      </c>
      <c r="AN49" s="810">
        <v>1006197</v>
      </c>
      <c r="AO49" s="811">
        <v>896.7887700534759</v>
      </c>
      <c r="AP49" s="808">
        <v>8661031</v>
      </c>
      <c r="AQ49" s="807">
        <v>7719.2789661319075</v>
      </c>
      <c r="AR49" s="809">
        <v>0.69967158933940521</v>
      </c>
      <c r="AS49" s="812">
        <v>16</v>
      </c>
      <c r="AT49" s="807">
        <v>3717678</v>
      </c>
      <c r="AU49" s="807">
        <v>3313.44</v>
      </c>
      <c r="AV49" s="812">
        <v>43</v>
      </c>
      <c r="AW49" s="809">
        <v>0.30032841066059474</v>
      </c>
      <c r="AX49" s="812">
        <v>12378709</v>
      </c>
      <c r="AY49" s="813">
        <v>11032.717468805704</v>
      </c>
      <c r="AZ49" s="812">
        <v>4</v>
      </c>
    </row>
    <row r="50" spans="1:52" s="814" customFormat="1" ht="15.6" customHeight="1">
      <c r="A50" s="797">
        <v>47</v>
      </c>
      <c r="B50" s="798" t="s">
        <v>109</v>
      </c>
      <c r="C50" s="798">
        <v>3668</v>
      </c>
      <c r="D50" s="799">
        <v>2645</v>
      </c>
      <c r="E50" s="799">
        <v>581.9</v>
      </c>
      <c r="F50" s="799">
        <v>1655.5</v>
      </c>
      <c r="G50" s="799">
        <v>99.33</v>
      </c>
      <c r="H50" s="799">
        <v>495</v>
      </c>
      <c r="I50" s="799">
        <v>742.5</v>
      </c>
      <c r="J50" s="799">
        <v>84</v>
      </c>
      <c r="K50" s="799">
        <v>50.4</v>
      </c>
      <c r="L50" s="799">
        <v>3832</v>
      </c>
      <c r="M50" s="801">
        <v>0.10219</v>
      </c>
      <c r="N50" s="799">
        <v>374.83292</v>
      </c>
      <c r="O50" s="799">
        <v>1848.9629200000002</v>
      </c>
      <c r="P50" s="799">
        <v>5516.9629199999999</v>
      </c>
      <c r="Q50" s="802">
        <v>3961</v>
      </c>
      <c r="R50" s="802">
        <v>21852690</v>
      </c>
      <c r="S50" s="802">
        <v>13466491</v>
      </c>
      <c r="T50" s="802">
        <v>13466491</v>
      </c>
      <c r="U50" s="803">
        <v>8386199</v>
      </c>
      <c r="V50" s="804">
        <v>0.38379999999999997</v>
      </c>
      <c r="W50" s="804">
        <v>0.61619999999999997</v>
      </c>
      <c r="X50" s="805">
        <v>3671.3443293347873</v>
      </c>
      <c r="Y50" s="802">
        <v>40518888</v>
      </c>
      <c r="Z50" s="802">
        <v>27052397</v>
      </c>
      <c r="AA50" s="806">
        <v>0</v>
      </c>
      <c r="AB50" s="807">
        <v>7429914.6000000006</v>
      </c>
      <c r="AC50" s="807">
        <v>7429914.6000000006</v>
      </c>
      <c r="AD50" s="802">
        <v>7874699.0076144002</v>
      </c>
      <c r="AE50" s="808">
        <v>0</v>
      </c>
      <c r="AF50" s="807">
        <v>0</v>
      </c>
      <c r="AG50" s="809">
        <v>0</v>
      </c>
      <c r="AH50" s="808">
        <v>8386199</v>
      </c>
      <c r="AI50" s="807">
        <v>2286</v>
      </c>
      <c r="AJ50" s="808">
        <v>1427414</v>
      </c>
      <c r="AK50" s="807">
        <v>389.15321701199565</v>
      </c>
      <c r="AL50" s="808">
        <v>9813613</v>
      </c>
      <c r="AM50" s="807">
        <v>2675.4670119956381</v>
      </c>
      <c r="AN50" s="810">
        <v>4768082</v>
      </c>
      <c r="AO50" s="811">
        <v>1299.9133042529988</v>
      </c>
      <c r="AP50" s="808">
        <v>13154281</v>
      </c>
      <c r="AQ50" s="807">
        <v>3586.2270992366412</v>
      </c>
      <c r="AR50" s="809">
        <v>0.38631470649992705</v>
      </c>
      <c r="AS50" s="812">
        <v>62</v>
      </c>
      <c r="AT50" s="807">
        <v>20896405.600000001</v>
      </c>
      <c r="AU50" s="807">
        <v>5696.95</v>
      </c>
      <c r="AV50" s="812">
        <v>6</v>
      </c>
      <c r="AW50" s="809">
        <v>0.61368529350007295</v>
      </c>
      <c r="AX50" s="812">
        <v>34050686.600000001</v>
      </c>
      <c r="AY50" s="813">
        <v>9283.1751908396946</v>
      </c>
      <c r="AZ50" s="812">
        <v>34</v>
      </c>
    </row>
    <row r="51" spans="1:52" s="814" customFormat="1" ht="15.6" customHeight="1">
      <c r="A51" s="797">
        <v>48</v>
      </c>
      <c r="B51" s="798" t="s">
        <v>110</v>
      </c>
      <c r="C51" s="798">
        <v>5798</v>
      </c>
      <c r="D51" s="799">
        <v>5075</v>
      </c>
      <c r="E51" s="799">
        <v>1116.5</v>
      </c>
      <c r="F51" s="799">
        <v>3117.5</v>
      </c>
      <c r="G51" s="799">
        <v>187.04999999999998</v>
      </c>
      <c r="H51" s="799">
        <v>771</v>
      </c>
      <c r="I51" s="799">
        <v>1156.5</v>
      </c>
      <c r="J51" s="799">
        <v>108</v>
      </c>
      <c r="K51" s="799">
        <v>64.8</v>
      </c>
      <c r="L51" s="799">
        <v>1702</v>
      </c>
      <c r="M51" s="801">
        <v>4.539E-2</v>
      </c>
      <c r="N51" s="799">
        <v>263.17122000000001</v>
      </c>
      <c r="O51" s="799">
        <v>2788.0212200000005</v>
      </c>
      <c r="P51" s="799">
        <v>8586.0212200000005</v>
      </c>
      <c r="Q51" s="802">
        <v>3961</v>
      </c>
      <c r="R51" s="802">
        <v>34009230</v>
      </c>
      <c r="S51" s="802">
        <v>15413440</v>
      </c>
      <c r="T51" s="802">
        <v>15413440</v>
      </c>
      <c r="U51" s="803">
        <v>18595790</v>
      </c>
      <c r="V51" s="804">
        <v>0.54679999999999995</v>
      </c>
      <c r="W51" s="804">
        <v>0.45319999999999999</v>
      </c>
      <c r="X51" s="805">
        <v>2658.4063470162123</v>
      </c>
      <c r="Y51" s="802">
        <v>41394903</v>
      </c>
      <c r="Z51" s="802">
        <v>25981463</v>
      </c>
      <c r="AA51" s="806">
        <v>0</v>
      </c>
      <c r="AB51" s="807">
        <v>11563138.200000001</v>
      </c>
      <c r="AC51" s="807">
        <v>11563138.200000001</v>
      </c>
      <c r="AD51" s="802">
        <v>9013512.4794528</v>
      </c>
      <c r="AE51" s="808">
        <v>2549626</v>
      </c>
      <c r="AF51" s="807">
        <v>440</v>
      </c>
      <c r="AG51" s="809">
        <v>0.2205</v>
      </c>
      <c r="AH51" s="808">
        <v>21145416</v>
      </c>
      <c r="AI51" s="807">
        <v>3647</v>
      </c>
      <c r="AJ51" s="808">
        <v>978291</v>
      </c>
      <c r="AK51" s="807">
        <v>168.72904449810278</v>
      </c>
      <c r="AL51" s="808">
        <v>22123707</v>
      </c>
      <c r="AM51" s="807">
        <v>3815.7480165574334</v>
      </c>
      <c r="AN51" s="810">
        <v>6028755</v>
      </c>
      <c r="AO51" s="811">
        <v>1039.7990686443602</v>
      </c>
      <c r="AP51" s="808">
        <v>27174171</v>
      </c>
      <c r="AQ51" s="807">
        <v>4686.8180407036907</v>
      </c>
      <c r="AR51" s="809">
        <v>0.50182446967880545</v>
      </c>
      <c r="AS51" s="812">
        <v>54</v>
      </c>
      <c r="AT51" s="807">
        <v>26976578.199999999</v>
      </c>
      <c r="AU51" s="807">
        <v>4652.74</v>
      </c>
      <c r="AV51" s="812">
        <v>12</v>
      </c>
      <c r="AW51" s="809">
        <v>0.49817553032119449</v>
      </c>
      <c r="AX51" s="812">
        <v>54150749.200000003</v>
      </c>
      <c r="AY51" s="813">
        <v>9339.556605726113</v>
      </c>
      <c r="AZ51" s="812">
        <v>27</v>
      </c>
    </row>
    <row r="52" spans="1:52" s="814" customFormat="1" ht="15.6" customHeight="1">
      <c r="A52" s="797">
        <v>49</v>
      </c>
      <c r="B52" s="798" t="s">
        <v>111</v>
      </c>
      <c r="C52" s="798">
        <v>14209</v>
      </c>
      <c r="D52" s="799">
        <v>11403</v>
      </c>
      <c r="E52" s="799">
        <v>2508.66</v>
      </c>
      <c r="F52" s="799">
        <v>5832</v>
      </c>
      <c r="G52" s="799">
        <v>349.91999999999996</v>
      </c>
      <c r="H52" s="799">
        <v>1965</v>
      </c>
      <c r="I52" s="799">
        <v>2947.5</v>
      </c>
      <c r="J52" s="799">
        <v>316</v>
      </c>
      <c r="K52" s="799">
        <v>189.6</v>
      </c>
      <c r="L52" s="799">
        <v>0</v>
      </c>
      <c r="M52" s="801">
        <v>0</v>
      </c>
      <c r="N52" s="799">
        <v>0</v>
      </c>
      <c r="O52" s="799">
        <v>5995.68</v>
      </c>
      <c r="P52" s="799">
        <v>20204.68</v>
      </c>
      <c r="Q52" s="802">
        <v>3961</v>
      </c>
      <c r="R52" s="802">
        <v>80030737</v>
      </c>
      <c r="S52" s="802">
        <v>18831407.5</v>
      </c>
      <c r="T52" s="802">
        <v>18831407.5</v>
      </c>
      <c r="U52" s="803">
        <v>61199329.5</v>
      </c>
      <c r="V52" s="804">
        <v>0.76470000000000005</v>
      </c>
      <c r="W52" s="804">
        <v>0.23530000000000001</v>
      </c>
      <c r="X52" s="805">
        <v>1325.3154690689</v>
      </c>
      <c r="Y52" s="802">
        <v>36596862.5</v>
      </c>
      <c r="Z52" s="802">
        <v>17765455</v>
      </c>
      <c r="AA52" s="806">
        <v>0</v>
      </c>
      <c r="AB52" s="807">
        <v>27210450.580000002</v>
      </c>
      <c r="AC52" s="807">
        <v>17765455</v>
      </c>
      <c r="AD52" s="802">
        <v>7189963.8857800001</v>
      </c>
      <c r="AE52" s="808">
        <v>10575491</v>
      </c>
      <c r="AF52" s="807">
        <v>744</v>
      </c>
      <c r="AG52" s="809">
        <v>0.59530000000000005</v>
      </c>
      <c r="AH52" s="808">
        <v>71774820.5</v>
      </c>
      <c r="AI52" s="807">
        <v>5051</v>
      </c>
      <c r="AJ52" s="808">
        <v>2397471</v>
      </c>
      <c r="AK52" s="807">
        <v>168.72904497149693</v>
      </c>
      <c r="AL52" s="808">
        <v>74172291.5</v>
      </c>
      <c r="AM52" s="807">
        <v>5220.0923006545145</v>
      </c>
      <c r="AN52" s="810">
        <v>10559689</v>
      </c>
      <c r="AO52" s="811">
        <v>743.1690477866141</v>
      </c>
      <c r="AP52" s="808">
        <v>82334509.5</v>
      </c>
      <c r="AQ52" s="807">
        <v>5794.5323034696321</v>
      </c>
      <c r="AR52" s="809">
        <v>0.69228587979292799</v>
      </c>
      <c r="AS52" s="812">
        <v>19</v>
      </c>
      <c r="AT52" s="807">
        <v>36596862.5</v>
      </c>
      <c r="AU52" s="807">
        <v>2575.61</v>
      </c>
      <c r="AV52" s="812">
        <v>60</v>
      </c>
      <c r="AW52" s="809">
        <v>0.30771412020707201</v>
      </c>
      <c r="AX52" s="812">
        <v>118931372</v>
      </c>
      <c r="AY52" s="813">
        <v>8370.1437117320002</v>
      </c>
      <c r="AZ52" s="812">
        <v>62</v>
      </c>
    </row>
    <row r="53" spans="1:52" s="833" customFormat="1" ht="15.6" customHeight="1">
      <c r="A53" s="815">
        <v>50</v>
      </c>
      <c r="B53" s="816" t="s">
        <v>112</v>
      </c>
      <c r="C53" s="816">
        <v>8046</v>
      </c>
      <c r="D53" s="817">
        <v>6309</v>
      </c>
      <c r="E53" s="817">
        <v>1387.98</v>
      </c>
      <c r="F53" s="817">
        <v>3453</v>
      </c>
      <c r="G53" s="817">
        <v>207.17999999999998</v>
      </c>
      <c r="H53" s="817">
        <v>905</v>
      </c>
      <c r="I53" s="817">
        <v>1357.5</v>
      </c>
      <c r="J53" s="817">
        <v>308</v>
      </c>
      <c r="K53" s="817">
        <v>184.79999999999998</v>
      </c>
      <c r="L53" s="817">
        <v>0</v>
      </c>
      <c r="M53" s="818">
        <v>0</v>
      </c>
      <c r="N53" s="817">
        <v>0</v>
      </c>
      <c r="O53" s="817">
        <v>3137.46</v>
      </c>
      <c r="P53" s="819">
        <v>11183.46</v>
      </c>
      <c r="Q53" s="820">
        <v>3961</v>
      </c>
      <c r="R53" s="820">
        <v>44297685</v>
      </c>
      <c r="S53" s="820">
        <v>12436413</v>
      </c>
      <c r="T53" s="820">
        <v>12436413</v>
      </c>
      <c r="U53" s="821">
        <v>31861272</v>
      </c>
      <c r="V53" s="822">
        <v>0.71930000000000005</v>
      </c>
      <c r="W53" s="823">
        <v>0.28070000000000001</v>
      </c>
      <c r="X53" s="824">
        <v>1545.6640566741237</v>
      </c>
      <c r="Y53" s="820">
        <v>29938883</v>
      </c>
      <c r="Z53" s="820">
        <v>17502470</v>
      </c>
      <c r="AA53" s="825">
        <v>0</v>
      </c>
      <c r="AB53" s="826">
        <v>15061212.9</v>
      </c>
      <c r="AC53" s="826">
        <v>15061212.9</v>
      </c>
      <c r="AD53" s="820">
        <v>7271613.8329715999</v>
      </c>
      <c r="AE53" s="827">
        <v>7789599</v>
      </c>
      <c r="AF53" s="826">
        <v>968</v>
      </c>
      <c r="AG53" s="828">
        <v>0.51719999999999999</v>
      </c>
      <c r="AH53" s="827">
        <v>39650871</v>
      </c>
      <c r="AI53" s="826">
        <v>4928</v>
      </c>
      <c r="AJ53" s="827">
        <v>1357594</v>
      </c>
      <c r="AK53" s="826">
        <v>168.72905791697738</v>
      </c>
      <c r="AL53" s="827">
        <v>41008465</v>
      </c>
      <c r="AM53" s="826">
        <v>5096.7518021377082</v>
      </c>
      <c r="AN53" s="829">
        <v>6462459</v>
      </c>
      <c r="AO53" s="830">
        <v>803.18903803131991</v>
      </c>
      <c r="AP53" s="827">
        <v>46113330</v>
      </c>
      <c r="AQ53" s="826">
        <v>5731.2117822520504</v>
      </c>
      <c r="AR53" s="828">
        <v>0.62644655861614751</v>
      </c>
      <c r="AS53" s="831">
        <v>36</v>
      </c>
      <c r="AT53" s="826">
        <v>27497625.899999999</v>
      </c>
      <c r="AU53" s="826">
        <v>3417.55</v>
      </c>
      <c r="AV53" s="831">
        <v>39</v>
      </c>
      <c r="AW53" s="828">
        <v>0.37355344138385244</v>
      </c>
      <c r="AX53" s="831">
        <v>73610955.900000006</v>
      </c>
      <c r="AY53" s="832">
        <v>9148.7640939597331</v>
      </c>
      <c r="AZ53" s="831">
        <v>42</v>
      </c>
    </row>
    <row r="54" spans="1:52" s="814" customFormat="1" ht="15.6" customHeight="1">
      <c r="A54" s="797">
        <v>51</v>
      </c>
      <c r="B54" s="798" t="s">
        <v>113</v>
      </c>
      <c r="C54" s="799">
        <v>8715</v>
      </c>
      <c r="D54" s="799">
        <v>6603</v>
      </c>
      <c r="E54" s="799">
        <v>1452.66</v>
      </c>
      <c r="F54" s="799">
        <v>3649.5</v>
      </c>
      <c r="G54" s="799">
        <v>218.97</v>
      </c>
      <c r="H54" s="799">
        <v>1310</v>
      </c>
      <c r="I54" s="799">
        <v>1965</v>
      </c>
      <c r="J54" s="799">
        <v>571</v>
      </c>
      <c r="K54" s="799">
        <v>342.59999999999997</v>
      </c>
      <c r="L54" s="800">
        <v>0</v>
      </c>
      <c r="M54" s="801">
        <v>0</v>
      </c>
      <c r="N54" s="799">
        <v>0</v>
      </c>
      <c r="O54" s="799">
        <v>3979.23</v>
      </c>
      <c r="P54" s="799">
        <v>12694.23</v>
      </c>
      <c r="Q54" s="802">
        <v>3961</v>
      </c>
      <c r="R54" s="802">
        <v>50281845</v>
      </c>
      <c r="S54" s="802">
        <v>17694389.5</v>
      </c>
      <c r="T54" s="802">
        <v>17694389.5</v>
      </c>
      <c r="U54" s="803">
        <v>32587455.5</v>
      </c>
      <c r="V54" s="804">
        <v>0.64810000000000001</v>
      </c>
      <c r="W54" s="804">
        <v>0.35189999999999999</v>
      </c>
      <c r="X54" s="805">
        <v>2030.3372920252439</v>
      </c>
      <c r="Y54" s="802">
        <v>40367272.5</v>
      </c>
      <c r="Z54" s="802">
        <v>22672883</v>
      </c>
      <c r="AA54" s="806">
        <v>0</v>
      </c>
      <c r="AB54" s="807">
        <v>17095827.300000001</v>
      </c>
      <c r="AC54" s="807">
        <v>17095827.300000001</v>
      </c>
      <c r="AD54" s="802">
        <v>10347557.198216401</v>
      </c>
      <c r="AE54" s="808">
        <v>6748270</v>
      </c>
      <c r="AF54" s="807">
        <v>774</v>
      </c>
      <c r="AG54" s="809">
        <v>0.3947</v>
      </c>
      <c r="AH54" s="808">
        <v>39335725.5</v>
      </c>
      <c r="AI54" s="807">
        <v>4514</v>
      </c>
      <c r="AJ54" s="808">
        <v>1470473</v>
      </c>
      <c r="AK54" s="807">
        <v>168.72897303499713</v>
      </c>
      <c r="AL54" s="808">
        <v>40806198.5</v>
      </c>
      <c r="AM54" s="807">
        <v>4682.2947217441197</v>
      </c>
      <c r="AN54" s="810">
        <v>7629015</v>
      </c>
      <c r="AO54" s="811">
        <v>875.38898450946647</v>
      </c>
      <c r="AP54" s="808">
        <v>46964740.5</v>
      </c>
      <c r="AQ54" s="807">
        <v>5388.9547332185884</v>
      </c>
      <c r="AR54" s="809">
        <v>0.5744574035756973</v>
      </c>
      <c r="AS54" s="812">
        <v>48</v>
      </c>
      <c r="AT54" s="807">
        <v>34790216.799999997</v>
      </c>
      <c r="AU54" s="807">
        <v>3991.99</v>
      </c>
      <c r="AV54" s="812">
        <v>23</v>
      </c>
      <c r="AW54" s="809">
        <v>0.4255425964243027</v>
      </c>
      <c r="AX54" s="812">
        <v>81754957.299999997</v>
      </c>
      <c r="AY54" s="813">
        <v>9380.9474813539873</v>
      </c>
      <c r="AZ54" s="812">
        <v>24</v>
      </c>
    </row>
    <row r="55" spans="1:52" s="814" customFormat="1" ht="15.6" customHeight="1">
      <c r="A55" s="797">
        <v>52</v>
      </c>
      <c r="B55" s="798" t="s">
        <v>114</v>
      </c>
      <c r="C55" s="798">
        <v>37650</v>
      </c>
      <c r="D55" s="799">
        <v>17980</v>
      </c>
      <c r="E55" s="799">
        <v>3955.6</v>
      </c>
      <c r="F55" s="799">
        <v>21078.5</v>
      </c>
      <c r="G55" s="799">
        <v>1264.71</v>
      </c>
      <c r="H55" s="799">
        <v>6349</v>
      </c>
      <c r="I55" s="799">
        <v>9523.5</v>
      </c>
      <c r="J55" s="799">
        <v>3097</v>
      </c>
      <c r="K55" s="799">
        <v>1858.1999999999998</v>
      </c>
      <c r="L55" s="799">
        <v>0</v>
      </c>
      <c r="M55" s="801">
        <v>0</v>
      </c>
      <c r="N55" s="799">
        <v>0</v>
      </c>
      <c r="O55" s="799">
        <v>16602.009999999998</v>
      </c>
      <c r="P55" s="799">
        <v>54252.009999999995</v>
      </c>
      <c r="Q55" s="802">
        <v>3961</v>
      </c>
      <c r="R55" s="802">
        <v>214892212</v>
      </c>
      <c r="S55" s="802">
        <v>63536479</v>
      </c>
      <c r="T55" s="802">
        <v>63536479</v>
      </c>
      <c r="U55" s="803">
        <v>151355733</v>
      </c>
      <c r="V55" s="804">
        <v>0.70430000000000004</v>
      </c>
      <c r="W55" s="804">
        <v>0.29570000000000002</v>
      </c>
      <c r="X55" s="805">
        <v>1687.5558831341302</v>
      </c>
      <c r="Y55" s="802">
        <v>211183241</v>
      </c>
      <c r="Z55" s="802">
        <v>147646762</v>
      </c>
      <c r="AA55" s="806">
        <v>0</v>
      </c>
      <c r="AB55" s="807">
        <v>73063352.079999998</v>
      </c>
      <c r="AC55" s="807">
        <v>73063352.079999998</v>
      </c>
      <c r="AD55" s="802">
        <v>37160313.121296324</v>
      </c>
      <c r="AE55" s="808">
        <v>35903039</v>
      </c>
      <c r="AF55" s="807">
        <v>954</v>
      </c>
      <c r="AG55" s="809">
        <v>0.4914</v>
      </c>
      <c r="AH55" s="808">
        <v>187258772</v>
      </c>
      <c r="AI55" s="807">
        <v>4974</v>
      </c>
      <c r="AJ55" s="808">
        <v>6352647</v>
      </c>
      <c r="AK55" s="807">
        <v>168.72900398406375</v>
      </c>
      <c r="AL55" s="808">
        <v>193611419</v>
      </c>
      <c r="AM55" s="807">
        <v>5142.4015670650733</v>
      </c>
      <c r="AN55" s="810">
        <v>31140278</v>
      </c>
      <c r="AO55" s="811">
        <v>827.0990172642762</v>
      </c>
      <c r="AP55" s="808">
        <v>218399050</v>
      </c>
      <c r="AQ55" s="807">
        <v>5800.7715803452857</v>
      </c>
      <c r="AR55" s="809">
        <v>0.61521053062356867</v>
      </c>
      <c r="AS55" s="812">
        <v>42</v>
      </c>
      <c r="AT55" s="807">
        <v>136599831.08000001</v>
      </c>
      <c r="AU55" s="807">
        <v>3628.15</v>
      </c>
      <c r="AV55" s="812">
        <v>28</v>
      </c>
      <c r="AW55" s="809">
        <v>0.38478946937643116</v>
      </c>
      <c r="AX55" s="812">
        <v>354998881.08000004</v>
      </c>
      <c r="AY55" s="813">
        <v>9428.9211442231081</v>
      </c>
      <c r="AZ55" s="812">
        <v>22</v>
      </c>
    </row>
    <row r="56" spans="1:52" s="814" customFormat="1" ht="15.6" customHeight="1">
      <c r="A56" s="797">
        <v>53</v>
      </c>
      <c r="B56" s="798" t="s">
        <v>115</v>
      </c>
      <c r="C56" s="798">
        <v>19237</v>
      </c>
      <c r="D56" s="799">
        <v>14858</v>
      </c>
      <c r="E56" s="799">
        <v>3268.76</v>
      </c>
      <c r="F56" s="799">
        <v>9720</v>
      </c>
      <c r="G56" s="799">
        <v>583.19999999999993</v>
      </c>
      <c r="H56" s="799">
        <v>2300</v>
      </c>
      <c r="I56" s="799">
        <v>3450</v>
      </c>
      <c r="J56" s="799">
        <v>429</v>
      </c>
      <c r="K56" s="799">
        <v>257.39999999999998</v>
      </c>
      <c r="L56" s="799">
        <v>0</v>
      </c>
      <c r="M56" s="801">
        <v>0</v>
      </c>
      <c r="N56" s="799">
        <v>0</v>
      </c>
      <c r="O56" s="799">
        <v>7559.36</v>
      </c>
      <c r="P56" s="799">
        <v>26796.36</v>
      </c>
      <c r="Q56" s="802">
        <v>3961</v>
      </c>
      <c r="R56" s="802">
        <v>106140382</v>
      </c>
      <c r="S56" s="802">
        <v>23902797</v>
      </c>
      <c r="T56" s="802">
        <v>23902797</v>
      </c>
      <c r="U56" s="803">
        <v>82237585</v>
      </c>
      <c r="V56" s="804">
        <v>0.77480000000000004</v>
      </c>
      <c r="W56" s="804">
        <v>0.22520000000000001</v>
      </c>
      <c r="X56" s="805">
        <v>1242.5428601133233</v>
      </c>
      <c r="Y56" s="802">
        <v>47670774</v>
      </c>
      <c r="Z56" s="802">
        <v>23767977</v>
      </c>
      <c r="AA56" s="806">
        <v>0</v>
      </c>
      <c r="AB56" s="807">
        <v>36087729.880000003</v>
      </c>
      <c r="AC56" s="807">
        <v>23767977</v>
      </c>
      <c r="AD56" s="802">
        <v>9206383.2830880005</v>
      </c>
      <c r="AE56" s="808">
        <v>14561594</v>
      </c>
      <c r="AF56" s="807">
        <v>757</v>
      </c>
      <c r="AG56" s="809">
        <v>0.61270000000000002</v>
      </c>
      <c r="AH56" s="808">
        <v>96799179</v>
      </c>
      <c r="AI56" s="807">
        <v>5032</v>
      </c>
      <c r="AJ56" s="808">
        <v>3245840</v>
      </c>
      <c r="AK56" s="807">
        <v>168.72901180017675</v>
      </c>
      <c r="AL56" s="808">
        <v>100045019</v>
      </c>
      <c r="AM56" s="807">
        <v>5200.6559754639493</v>
      </c>
      <c r="AN56" s="810">
        <v>16514368</v>
      </c>
      <c r="AO56" s="811">
        <v>858.46899204657689</v>
      </c>
      <c r="AP56" s="808">
        <v>113313547</v>
      </c>
      <c r="AQ56" s="807">
        <v>5890.3959557103499</v>
      </c>
      <c r="AR56" s="809">
        <v>0.7038793982924586</v>
      </c>
      <c r="AS56" s="812">
        <v>12</v>
      </c>
      <c r="AT56" s="807">
        <v>47670774</v>
      </c>
      <c r="AU56" s="807">
        <v>2478.08</v>
      </c>
      <c r="AV56" s="812">
        <v>62</v>
      </c>
      <c r="AW56" s="809">
        <v>0.29612060170754145</v>
      </c>
      <c r="AX56" s="812">
        <v>160984321</v>
      </c>
      <c r="AY56" s="813">
        <v>8368.473306648646</v>
      </c>
      <c r="AZ56" s="812">
        <v>63</v>
      </c>
    </row>
    <row r="57" spans="1:52" s="814" customFormat="1" ht="15.6" customHeight="1">
      <c r="A57" s="797">
        <v>54</v>
      </c>
      <c r="B57" s="798" t="s">
        <v>116</v>
      </c>
      <c r="C57" s="798">
        <v>642</v>
      </c>
      <c r="D57" s="799">
        <v>599</v>
      </c>
      <c r="E57" s="799">
        <v>131.78</v>
      </c>
      <c r="F57" s="799">
        <v>299.5</v>
      </c>
      <c r="G57" s="799">
        <v>17.97</v>
      </c>
      <c r="H57" s="799">
        <v>115</v>
      </c>
      <c r="I57" s="799">
        <v>172.5</v>
      </c>
      <c r="J57" s="799">
        <v>31</v>
      </c>
      <c r="K57" s="799">
        <v>18.599999999999998</v>
      </c>
      <c r="L57" s="799">
        <v>6858</v>
      </c>
      <c r="M57" s="801">
        <v>0.18287999999999999</v>
      </c>
      <c r="N57" s="799">
        <v>117.40895999999999</v>
      </c>
      <c r="O57" s="799">
        <v>458.25896</v>
      </c>
      <c r="P57" s="799">
        <v>1100.2589600000001</v>
      </c>
      <c r="Q57" s="802">
        <v>3961</v>
      </c>
      <c r="R57" s="802">
        <v>4358126</v>
      </c>
      <c r="S57" s="802">
        <v>1310597.5</v>
      </c>
      <c r="T57" s="802">
        <v>1310597.5</v>
      </c>
      <c r="U57" s="803">
        <v>3047528.5</v>
      </c>
      <c r="V57" s="804">
        <v>0.69930000000000003</v>
      </c>
      <c r="W57" s="804">
        <v>0.30070000000000002</v>
      </c>
      <c r="X57" s="805">
        <v>2041.4291277258567</v>
      </c>
      <c r="Y57" s="802">
        <v>2789450.5</v>
      </c>
      <c r="Z57" s="802">
        <v>1478853</v>
      </c>
      <c r="AA57" s="806">
        <v>0</v>
      </c>
      <c r="AB57" s="807">
        <v>1481762.84</v>
      </c>
      <c r="AC57" s="807">
        <v>1478853</v>
      </c>
      <c r="AD57" s="802">
        <v>764868.68701200001</v>
      </c>
      <c r="AE57" s="808">
        <v>713984</v>
      </c>
      <c r="AF57" s="807">
        <v>1112</v>
      </c>
      <c r="AG57" s="809">
        <v>0.48280000000000001</v>
      </c>
      <c r="AH57" s="808">
        <v>3761512.5</v>
      </c>
      <c r="AI57" s="807">
        <v>5859</v>
      </c>
      <c r="AJ57" s="808">
        <v>108324</v>
      </c>
      <c r="AK57" s="807">
        <v>168.72897196261681</v>
      </c>
      <c r="AL57" s="808">
        <v>3869836.5</v>
      </c>
      <c r="AM57" s="807">
        <v>6027.782710280374</v>
      </c>
      <c r="AN57" s="810">
        <v>719155</v>
      </c>
      <c r="AO57" s="811">
        <v>1120.1791277258567</v>
      </c>
      <c r="AP57" s="808">
        <v>4480667.5</v>
      </c>
      <c r="AQ57" s="807">
        <v>6979.2328660436133</v>
      </c>
      <c r="AR57" s="809">
        <v>0.61631289891030649</v>
      </c>
      <c r="AS57" s="812">
        <v>40</v>
      </c>
      <c r="AT57" s="807">
        <v>2789450.5</v>
      </c>
      <c r="AU57" s="807">
        <v>4344.9399999999996</v>
      </c>
      <c r="AV57" s="812">
        <v>17</v>
      </c>
      <c r="AW57" s="809">
        <v>0.38368710108969345</v>
      </c>
      <c r="AX57" s="812">
        <v>7270118</v>
      </c>
      <c r="AY57" s="813">
        <v>11324.171339563864</v>
      </c>
      <c r="AZ57" s="812">
        <v>2</v>
      </c>
    </row>
    <row r="58" spans="1:52" s="833" customFormat="1" ht="15.6" customHeight="1">
      <c r="A58" s="815">
        <v>55</v>
      </c>
      <c r="B58" s="816" t="s">
        <v>117</v>
      </c>
      <c r="C58" s="816">
        <v>17334</v>
      </c>
      <c r="D58" s="817">
        <v>12490</v>
      </c>
      <c r="E58" s="817">
        <v>2747.8</v>
      </c>
      <c r="F58" s="817">
        <v>7133</v>
      </c>
      <c r="G58" s="817">
        <v>427.97999999999996</v>
      </c>
      <c r="H58" s="817">
        <v>2008</v>
      </c>
      <c r="I58" s="817">
        <v>3012</v>
      </c>
      <c r="J58" s="817">
        <v>647</v>
      </c>
      <c r="K58" s="817">
        <v>388.2</v>
      </c>
      <c r="L58" s="817">
        <v>0</v>
      </c>
      <c r="M58" s="818">
        <v>0</v>
      </c>
      <c r="N58" s="817">
        <v>0</v>
      </c>
      <c r="O58" s="817">
        <v>6575.9800000000005</v>
      </c>
      <c r="P58" s="819">
        <v>23909.98</v>
      </c>
      <c r="Q58" s="820">
        <v>3961</v>
      </c>
      <c r="R58" s="820">
        <v>94707431</v>
      </c>
      <c r="S58" s="820">
        <v>33202622.5</v>
      </c>
      <c r="T58" s="820">
        <v>33202622.5</v>
      </c>
      <c r="U58" s="821">
        <v>61504808.5</v>
      </c>
      <c r="V58" s="822">
        <v>0.64939999999999998</v>
      </c>
      <c r="W58" s="823">
        <v>0.35060000000000002</v>
      </c>
      <c r="X58" s="824">
        <v>1915.4622418368524</v>
      </c>
      <c r="Y58" s="820">
        <v>63966822.5</v>
      </c>
      <c r="Z58" s="820">
        <v>30764200</v>
      </c>
      <c r="AA58" s="825">
        <v>0</v>
      </c>
      <c r="AB58" s="826">
        <v>32200526.540000003</v>
      </c>
      <c r="AC58" s="826">
        <v>30764200</v>
      </c>
      <c r="AD58" s="820">
        <v>18551797.054400001</v>
      </c>
      <c r="AE58" s="827">
        <v>12212403</v>
      </c>
      <c r="AF58" s="826">
        <v>705</v>
      </c>
      <c r="AG58" s="828">
        <v>0.39700000000000002</v>
      </c>
      <c r="AH58" s="827">
        <v>73717211.5</v>
      </c>
      <c r="AI58" s="826">
        <v>4253</v>
      </c>
      <c r="AJ58" s="827">
        <v>2924749</v>
      </c>
      <c r="AK58" s="826">
        <v>168.72902965270566</v>
      </c>
      <c r="AL58" s="827">
        <v>76641960.5</v>
      </c>
      <c r="AM58" s="826">
        <v>4421.4815103265255</v>
      </c>
      <c r="AN58" s="829">
        <v>16707706</v>
      </c>
      <c r="AO58" s="830">
        <v>963.86904349832696</v>
      </c>
      <c r="AP58" s="827">
        <v>90424917.5</v>
      </c>
      <c r="AQ58" s="826">
        <v>5216.6215241721475</v>
      </c>
      <c r="AR58" s="828">
        <v>0.58568494337844756</v>
      </c>
      <c r="AS58" s="831">
        <v>47</v>
      </c>
      <c r="AT58" s="826">
        <v>63966822.5</v>
      </c>
      <c r="AU58" s="826">
        <v>3690.25</v>
      </c>
      <c r="AV58" s="831">
        <v>27</v>
      </c>
      <c r="AW58" s="828">
        <v>0.41431505662155244</v>
      </c>
      <c r="AX58" s="831">
        <v>154391740</v>
      </c>
      <c r="AY58" s="832">
        <v>8906.8731971847228</v>
      </c>
      <c r="AZ58" s="831">
        <v>49</v>
      </c>
    </row>
    <row r="59" spans="1:52" s="814" customFormat="1" ht="15.6" customHeight="1">
      <c r="A59" s="797">
        <v>56</v>
      </c>
      <c r="B59" s="798" t="s">
        <v>118</v>
      </c>
      <c r="C59" s="798">
        <v>3113</v>
      </c>
      <c r="D59" s="799">
        <v>2304</v>
      </c>
      <c r="E59" s="799">
        <v>506.88</v>
      </c>
      <c r="F59" s="799">
        <v>1144</v>
      </c>
      <c r="G59" s="799">
        <v>68.64</v>
      </c>
      <c r="H59" s="799">
        <v>368</v>
      </c>
      <c r="I59" s="799">
        <v>552</v>
      </c>
      <c r="J59" s="799">
        <v>18</v>
      </c>
      <c r="K59" s="799">
        <v>10.799999999999999</v>
      </c>
      <c r="L59" s="800">
        <v>4387</v>
      </c>
      <c r="M59" s="801">
        <v>0.11699</v>
      </c>
      <c r="N59" s="799">
        <v>364.18986999999998</v>
      </c>
      <c r="O59" s="799">
        <v>1502.5098699999999</v>
      </c>
      <c r="P59" s="799">
        <v>4615.5098699999999</v>
      </c>
      <c r="Q59" s="802">
        <v>3961</v>
      </c>
      <c r="R59" s="802">
        <v>18282035</v>
      </c>
      <c r="S59" s="802">
        <v>4482809.5</v>
      </c>
      <c r="T59" s="802">
        <v>4482809.5</v>
      </c>
      <c r="U59" s="803">
        <v>13799225.5</v>
      </c>
      <c r="V59" s="804">
        <v>0.75480000000000003</v>
      </c>
      <c r="W59" s="804">
        <v>0.2452</v>
      </c>
      <c r="X59" s="805">
        <v>1440.0287504015419</v>
      </c>
      <c r="Y59" s="802">
        <v>13022167.5</v>
      </c>
      <c r="Z59" s="802">
        <v>8539358</v>
      </c>
      <c r="AA59" s="806">
        <v>0</v>
      </c>
      <c r="AB59" s="807">
        <v>6215891.9000000004</v>
      </c>
      <c r="AC59" s="807">
        <v>6215891.9000000004</v>
      </c>
      <c r="AD59" s="802">
        <v>2621515.1134736002</v>
      </c>
      <c r="AE59" s="808">
        <v>3594377</v>
      </c>
      <c r="AF59" s="807">
        <v>1155</v>
      </c>
      <c r="AG59" s="809">
        <v>0.57830000000000004</v>
      </c>
      <c r="AH59" s="808">
        <v>17393602.5</v>
      </c>
      <c r="AI59" s="807">
        <v>5587</v>
      </c>
      <c r="AJ59" s="808">
        <v>525253</v>
      </c>
      <c r="AK59" s="807">
        <v>168.72887889495664</v>
      </c>
      <c r="AL59" s="808">
        <v>17918855.5</v>
      </c>
      <c r="AM59" s="807">
        <v>5756.1373273369736</v>
      </c>
      <c r="AN59" s="810">
        <v>2438690</v>
      </c>
      <c r="AO59" s="811">
        <v>783.38901381304208</v>
      </c>
      <c r="AP59" s="808">
        <v>19832292.5</v>
      </c>
      <c r="AQ59" s="807">
        <v>6370.7974622550591</v>
      </c>
      <c r="AR59" s="809">
        <v>0.6495790004399431</v>
      </c>
      <c r="AS59" s="812">
        <v>28</v>
      </c>
      <c r="AT59" s="807">
        <v>10698701.4</v>
      </c>
      <c r="AU59" s="807">
        <v>3436.78</v>
      </c>
      <c r="AV59" s="812">
        <v>37</v>
      </c>
      <c r="AW59" s="809">
        <v>0.35042099956005696</v>
      </c>
      <c r="AX59" s="812">
        <v>30530993.899999999</v>
      </c>
      <c r="AY59" s="813">
        <v>9807.5791519434624</v>
      </c>
      <c r="AZ59" s="812">
        <v>14</v>
      </c>
    </row>
    <row r="60" spans="1:52" s="814" customFormat="1" ht="15.6" customHeight="1">
      <c r="A60" s="797">
        <v>57</v>
      </c>
      <c r="B60" s="798" t="s">
        <v>119</v>
      </c>
      <c r="C60" s="798">
        <v>9349</v>
      </c>
      <c r="D60" s="799">
        <v>5673</v>
      </c>
      <c r="E60" s="799">
        <v>1248.06</v>
      </c>
      <c r="F60" s="799">
        <v>3556.5</v>
      </c>
      <c r="G60" s="799">
        <v>213.39</v>
      </c>
      <c r="H60" s="799">
        <v>1087</v>
      </c>
      <c r="I60" s="799">
        <v>1630.5</v>
      </c>
      <c r="J60" s="799">
        <v>201</v>
      </c>
      <c r="K60" s="799">
        <v>120.6</v>
      </c>
      <c r="L60" s="799">
        <v>0</v>
      </c>
      <c r="M60" s="801">
        <v>0</v>
      </c>
      <c r="N60" s="799">
        <v>0</v>
      </c>
      <c r="O60" s="799">
        <v>3212.5499999999997</v>
      </c>
      <c r="P60" s="799">
        <v>12561.55</v>
      </c>
      <c r="Q60" s="802">
        <v>3961</v>
      </c>
      <c r="R60" s="802">
        <v>49756300</v>
      </c>
      <c r="S60" s="802">
        <v>14762014.5</v>
      </c>
      <c r="T60" s="802">
        <v>14762014.5</v>
      </c>
      <c r="U60" s="803">
        <v>34994285.5</v>
      </c>
      <c r="V60" s="804">
        <v>0.70330000000000004</v>
      </c>
      <c r="W60" s="804">
        <v>0.29670000000000002</v>
      </c>
      <c r="X60" s="805">
        <v>1578.9939565728955</v>
      </c>
      <c r="Y60" s="802">
        <v>29017298.5</v>
      </c>
      <c r="Z60" s="802">
        <v>14255284</v>
      </c>
      <c r="AA60" s="806">
        <v>0</v>
      </c>
      <c r="AB60" s="807">
        <v>16917142</v>
      </c>
      <c r="AC60" s="807">
        <v>14255284</v>
      </c>
      <c r="AD60" s="802">
        <v>7274813.5520160003</v>
      </c>
      <c r="AE60" s="808">
        <v>6980470</v>
      </c>
      <c r="AF60" s="807">
        <v>747</v>
      </c>
      <c r="AG60" s="809">
        <v>0.48970000000000002</v>
      </c>
      <c r="AH60" s="808">
        <v>41974755.5</v>
      </c>
      <c r="AI60" s="807">
        <v>4490</v>
      </c>
      <c r="AJ60" s="808">
        <v>1577448</v>
      </c>
      <c r="AK60" s="807">
        <v>168.7290619317574</v>
      </c>
      <c r="AL60" s="808">
        <v>43552203.5</v>
      </c>
      <c r="AM60" s="807">
        <v>4658.487913145791</v>
      </c>
      <c r="AN60" s="810">
        <v>8724852</v>
      </c>
      <c r="AO60" s="811">
        <v>933.23906300139049</v>
      </c>
      <c r="AP60" s="808">
        <v>50699607.5</v>
      </c>
      <c r="AQ60" s="807">
        <v>5422.9979142154243</v>
      </c>
      <c r="AR60" s="809">
        <v>0.63599567574787708</v>
      </c>
      <c r="AS60" s="812">
        <v>32</v>
      </c>
      <c r="AT60" s="807">
        <v>29017298.5</v>
      </c>
      <c r="AU60" s="807">
        <v>3103.79</v>
      </c>
      <c r="AV60" s="812">
        <v>49</v>
      </c>
      <c r="AW60" s="809">
        <v>0.36400432425212287</v>
      </c>
      <c r="AX60" s="812">
        <v>79716906</v>
      </c>
      <c r="AY60" s="813">
        <v>8526.7842550005353</v>
      </c>
      <c r="AZ60" s="812">
        <v>60</v>
      </c>
    </row>
    <row r="61" spans="1:52" s="814" customFormat="1" ht="15.6" customHeight="1">
      <c r="A61" s="797">
        <v>58</v>
      </c>
      <c r="B61" s="798" t="s">
        <v>120</v>
      </c>
      <c r="C61" s="798">
        <v>8614</v>
      </c>
      <c r="D61" s="799">
        <v>4959</v>
      </c>
      <c r="E61" s="799">
        <v>1090.98</v>
      </c>
      <c r="F61" s="799">
        <v>3344</v>
      </c>
      <c r="G61" s="799">
        <v>200.64</v>
      </c>
      <c r="H61" s="799">
        <v>1085</v>
      </c>
      <c r="I61" s="799">
        <v>1627.5</v>
      </c>
      <c r="J61" s="799">
        <v>224</v>
      </c>
      <c r="K61" s="799">
        <v>134.4</v>
      </c>
      <c r="L61" s="799">
        <v>0</v>
      </c>
      <c r="M61" s="801">
        <v>0</v>
      </c>
      <c r="N61" s="799">
        <v>0</v>
      </c>
      <c r="O61" s="799">
        <v>3053.52</v>
      </c>
      <c r="P61" s="799">
        <v>11667.52</v>
      </c>
      <c r="Q61" s="802">
        <v>3961</v>
      </c>
      <c r="R61" s="802">
        <v>46215047</v>
      </c>
      <c r="S61" s="802">
        <v>7339496</v>
      </c>
      <c r="T61" s="802">
        <v>7339496</v>
      </c>
      <c r="U61" s="803">
        <v>38875551</v>
      </c>
      <c r="V61" s="804">
        <v>0.84119999999999995</v>
      </c>
      <c r="W61" s="804">
        <v>0.1588</v>
      </c>
      <c r="X61" s="805">
        <v>852.0427211516137</v>
      </c>
      <c r="Y61" s="802">
        <v>20354390</v>
      </c>
      <c r="Z61" s="802">
        <v>13014894</v>
      </c>
      <c r="AA61" s="806">
        <v>0</v>
      </c>
      <c r="AB61" s="807">
        <v>15713115.98</v>
      </c>
      <c r="AC61" s="807">
        <v>13014894</v>
      </c>
      <c r="AD61" s="802">
        <v>3554836.0875840001</v>
      </c>
      <c r="AE61" s="808">
        <v>9460058</v>
      </c>
      <c r="AF61" s="807">
        <v>1098</v>
      </c>
      <c r="AG61" s="809">
        <v>0.72689999999999999</v>
      </c>
      <c r="AH61" s="808">
        <v>48335609</v>
      </c>
      <c r="AI61" s="807">
        <v>5611</v>
      </c>
      <c r="AJ61" s="808">
        <v>1453432</v>
      </c>
      <c r="AK61" s="807">
        <v>168.72904573949384</v>
      </c>
      <c r="AL61" s="808">
        <v>49789041</v>
      </c>
      <c r="AM61" s="807">
        <v>5780.0140469003945</v>
      </c>
      <c r="AN61" s="810">
        <v>7457735</v>
      </c>
      <c r="AO61" s="811">
        <v>865.76909681913162</v>
      </c>
      <c r="AP61" s="808">
        <v>55793344</v>
      </c>
      <c r="AQ61" s="807">
        <v>6477.0540979800326</v>
      </c>
      <c r="AR61" s="809">
        <v>0.73269867754699047</v>
      </c>
      <c r="AS61" s="812">
        <v>5</v>
      </c>
      <c r="AT61" s="807">
        <v>20354390</v>
      </c>
      <c r="AU61" s="807">
        <v>2362.94</v>
      </c>
      <c r="AV61" s="812">
        <v>64</v>
      </c>
      <c r="AW61" s="809">
        <v>0.26730132245300958</v>
      </c>
      <c r="AX61" s="812">
        <v>76147734</v>
      </c>
      <c r="AY61" s="813">
        <v>8839.9969816577668</v>
      </c>
      <c r="AZ61" s="812">
        <v>54</v>
      </c>
    </row>
    <row r="62" spans="1:52" s="814" customFormat="1" ht="15.6" customHeight="1">
      <c r="A62" s="797">
        <v>59</v>
      </c>
      <c r="B62" s="798" t="s">
        <v>121</v>
      </c>
      <c r="C62" s="798">
        <v>5217</v>
      </c>
      <c r="D62" s="799">
        <v>4376</v>
      </c>
      <c r="E62" s="799">
        <v>962.72</v>
      </c>
      <c r="F62" s="799">
        <v>2425.5</v>
      </c>
      <c r="G62" s="799">
        <v>145.53</v>
      </c>
      <c r="H62" s="799">
        <v>854</v>
      </c>
      <c r="I62" s="799">
        <v>1281</v>
      </c>
      <c r="J62" s="799">
        <v>341</v>
      </c>
      <c r="K62" s="799">
        <v>204.6</v>
      </c>
      <c r="L62" s="799">
        <v>2283</v>
      </c>
      <c r="M62" s="801">
        <v>6.0879999999999997E-2</v>
      </c>
      <c r="N62" s="799">
        <v>317.61095999999998</v>
      </c>
      <c r="O62" s="799">
        <v>2911.4609599999999</v>
      </c>
      <c r="P62" s="799">
        <v>8128.4609600000003</v>
      </c>
      <c r="Q62" s="802">
        <v>3961</v>
      </c>
      <c r="R62" s="802">
        <v>32196834</v>
      </c>
      <c r="S62" s="802">
        <v>3459809</v>
      </c>
      <c r="T62" s="802">
        <v>3459809</v>
      </c>
      <c r="U62" s="803">
        <v>28737025</v>
      </c>
      <c r="V62" s="804">
        <v>0.89249999999999996</v>
      </c>
      <c r="W62" s="804">
        <v>0.1075</v>
      </c>
      <c r="X62" s="805">
        <v>663.1797968180947</v>
      </c>
      <c r="Y62" s="802">
        <v>8299167</v>
      </c>
      <c r="Z62" s="802">
        <v>4839358</v>
      </c>
      <c r="AA62" s="806">
        <v>0</v>
      </c>
      <c r="AB62" s="807">
        <v>10946923.560000001</v>
      </c>
      <c r="AC62" s="807">
        <v>4839358</v>
      </c>
      <c r="AD62" s="802">
        <v>894797.29419999989</v>
      </c>
      <c r="AE62" s="808">
        <v>3944561</v>
      </c>
      <c r="AF62" s="807">
        <v>756</v>
      </c>
      <c r="AG62" s="809">
        <v>0.81510000000000005</v>
      </c>
      <c r="AH62" s="808">
        <v>32681586</v>
      </c>
      <c r="AI62" s="807">
        <v>6264</v>
      </c>
      <c r="AJ62" s="808">
        <v>880259</v>
      </c>
      <c r="AK62" s="807">
        <v>168.72896300555874</v>
      </c>
      <c r="AL62" s="808">
        <v>33561845</v>
      </c>
      <c r="AM62" s="807">
        <v>6433.1694460417866</v>
      </c>
      <c r="AN62" s="810">
        <v>4477485</v>
      </c>
      <c r="AO62" s="811">
        <v>858.24899367452554</v>
      </c>
      <c r="AP62" s="808">
        <v>37159071</v>
      </c>
      <c r="AQ62" s="807">
        <v>7122.6894767107533</v>
      </c>
      <c r="AR62" s="809">
        <v>0.81743315700005792</v>
      </c>
      <c r="AS62" s="812">
        <v>1</v>
      </c>
      <c r="AT62" s="807">
        <v>8299167</v>
      </c>
      <c r="AU62" s="807">
        <v>1590.79</v>
      </c>
      <c r="AV62" s="812">
        <v>69</v>
      </c>
      <c r="AW62" s="809">
        <v>0.18256684299994205</v>
      </c>
      <c r="AX62" s="812">
        <v>45458238</v>
      </c>
      <c r="AY62" s="813">
        <v>8713.4824611845888</v>
      </c>
      <c r="AZ62" s="812">
        <v>58</v>
      </c>
    </row>
    <row r="63" spans="1:52" s="833" customFormat="1" ht="15.6" customHeight="1">
      <c r="A63" s="815">
        <v>60</v>
      </c>
      <c r="B63" s="816" t="s">
        <v>122</v>
      </c>
      <c r="C63" s="816">
        <v>6237</v>
      </c>
      <c r="D63" s="817">
        <v>4346</v>
      </c>
      <c r="E63" s="817">
        <v>956.12</v>
      </c>
      <c r="F63" s="817">
        <v>2619</v>
      </c>
      <c r="G63" s="817">
        <v>157.13999999999999</v>
      </c>
      <c r="H63" s="817">
        <v>788</v>
      </c>
      <c r="I63" s="817">
        <v>1182</v>
      </c>
      <c r="J63" s="817">
        <v>344</v>
      </c>
      <c r="K63" s="817">
        <v>206.4</v>
      </c>
      <c r="L63" s="817">
        <v>1263</v>
      </c>
      <c r="M63" s="818">
        <v>3.3680000000000002E-2</v>
      </c>
      <c r="N63" s="817">
        <v>210.06216000000001</v>
      </c>
      <c r="O63" s="817">
        <v>2711.7221600000003</v>
      </c>
      <c r="P63" s="819">
        <v>8948.7221600000012</v>
      </c>
      <c r="Q63" s="820">
        <v>3961</v>
      </c>
      <c r="R63" s="820">
        <v>35445888</v>
      </c>
      <c r="S63" s="820">
        <v>9535695</v>
      </c>
      <c r="T63" s="820">
        <v>9535695</v>
      </c>
      <c r="U63" s="821">
        <v>25910193</v>
      </c>
      <c r="V63" s="822">
        <v>0.73099999999999998</v>
      </c>
      <c r="W63" s="823">
        <v>0.26900000000000002</v>
      </c>
      <c r="X63" s="824">
        <v>1528.8912938912938</v>
      </c>
      <c r="Y63" s="820">
        <v>25655119</v>
      </c>
      <c r="Z63" s="820">
        <v>16119424</v>
      </c>
      <c r="AA63" s="825">
        <v>0</v>
      </c>
      <c r="AB63" s="826">
        <v>12051601.920000002</v>
      </c>
      <c r="AC63" s="826">
        <v>12051601.920000002</v>
      </c>
      <c r="AD63" s="820">
        <v>5576035.1763456017</v>
      </c>
      <c r="AE63" s="827">
        <v>6475567</v>
      </c>
      <c r="AF63" s="826">
        <v>1038</v>
      </c>
      <c r="AG63" s="828">
        <v>0.5373</v>
      </c>
      <c r="AH63" s="827">
        <v>32385760</v>
      </c>
      <c r="AI63" s="826">
        <v>5193</v>
      </c>
      <c r="AJ63" s="827">
        <v>1052363</v>
      </c>
      <c r="AK63" s="826">
        <v>168.72903639570308</v>
      </c>
      <c r="AL63" s="827">
        <v>33438123</v>
      </c>
      <c r="AM63" s="826">
        <v>5361.2510822510822</v>
      </c>
      <c r="AN63" s="829">
        <v>4757390</v>
      </c>
      <c r="AO63" s="830">
        <v>762.76895943562613</v>
      </c>
      <c r="AP63" s="827">
        <v>37143150</v>
      </c>
      <c r="AQ63" s="826">
        <v>5955.2910052910056</v>
      </c>
      <c r="AR63" s="828">
        <v>0.63243431555347673</v>
      </c>
      <c r="AS63" s="831">
        <v>33</v>
      </c>
      <c r="AT63" s="826">
        <v>21587296.920000002</v>
      </c>
      <c r="AU63" s="826">
        <v>3461.17</v>
      </c>
      <c r="AV63" s="831">
        <v>34</v>
      </c>
      <c r="AW63" s="828">
        <v>0.36756568444652321</v>
      </c>
      <c r="AX63" s="831">
        <v>58730446.920000002</v>
      </c>
      <c r="AY63" s="832">
        <v>9416.457739297739</v>
      </c>
      <c r="AZ63" s="831">
        <v>23</v>
      </c>
    </row>
    <row r="64" spans="1:52" s="814" customFormat="1" ht="15.6" customHeight="1">
      <c r="A64" s="797">
        <v>61</v>
      </c>
      <c r="B64" s="798" t="s">
        <v>123</v>
      </c>
      <c r="C64" s="799">
        <v>3609</v>
      </c>
      <c r="D64" s="799">
        <v>2523</v>
      </c>
      <c r="E64" s="799">
        <v>555.06000000000006</v>
      </c>
      <c r="F64" s="799">
        <v>1268.5</v>
      </c>
      <c r="G64" s="799">
        <v>76.11</v>
      </c>
      <c r="H64" s="799">
        <v>380</v>
      </c>
      <c r="I64" s="799">
        <v>570</v>
      </c>
      <c r="J64" s="799">
        <v>187</v>
      </c>
      <c r="K64" s="799">
        <v>112.2</v>
      </c>
      <c r="L64" s="800">
        <v>3891</v>
      </c>
      <c r="M64" s="801">
        <v>0.10376000000000001</v>
      </c>
      <c r="N64" s="799">
        <v>374.46984000000003</v>
      </c>
      <c r="O64" s="799">
        <v>1687.8398400000001</v>
      </c>
      <c r="P64" s="799">
        <v>5296.8398400000005</v>
      </c>
      <c r="Q64" s="802">
        <v>3961</v>
      </c>
      <c r="R64" s="802">
        <v>20980783</v>
      </c>
      <c r="S64" s="802">
        <v>11848463</v>
      </c>
      <c r="T64" s="802">
        <v>11848463</v>
      </c>
      <c r="U64" s="803">
        <v>9132320</v>
      </c>
      <c r="V64" s="804">
        <v>0.43530000000000002</v>
      </c>
      <c r="W64" s="804">
        <v>0.56469999999999998</v>
      </c>
      <c r="X64" s="805">
        <v>3283.0321418675535</v>
      </c>
      <c r="Y64" s="802">
        <v>29190353</v>
      </c>
      <c r="Z64" s="802">
        <v>17341890</v>
      </c>
      <c r="AA64" s="806">
        <v>0</v>
      </c>
      <c r="AB64" s="807">
        <v>7133466.2200000007</v>
      </c>
      <c r="AC64" s="807">
        <v>7133466.2200000007</v>
      </c>
      <c r="AD64" s="802">
        <v>6928621.6040264806</v>
      </c>
      <c r="AE64" s="808">
        <v>204845</v>
      </c>
      <c r="AF64" s="807">
        <v>57</v>
      </c>
      <c r="AG64" s="809">
        <v>2.87E-2</v>
      </c>
      <c r="AH64" s="808">
        <v>9337165</v>
      </c>
      <c r="AI64" s="807">
        <v>2587</v>
      </c>
      <c r="AJ64" s="808">
        <v>608943</v>
      </c>
      <c r="AK64" s="807">
        <v>168.72901080631755</v>
      </c>
      <c r="AL64" s="808">
        <v>9946108</v>
      </c>
      <c r="AM64" s="807">
        <v>2755.9179828207261</v>
      </c>
      <c r="AN64" s="810">
        <v>3617802</v>
      </c>
      <c r="AO64" s="811">
        <v>1002.4389027431422</v>
      </c>
      <c r="AP64" s="808">
        <v>12954967</v>
      </c>
      <c r="AQ64" s="807">
        <v>3589.6278747575507</v>
      </c>
      <c r="AR64" s="809">
        <v>0.40564264325370314</v>
      </c>
      <c r="AS64" s="812">
        <v>61</v>
      </c>
      <c r="AT64" s="807">
        <v>18981929.219999999</v>
      </c>
      <c r="AU64" s="807">
        <v>5259.61</v>
      </c>
      <c r="AV64" s="812">
        <v>9</v>
      </c>
      <c r="AW64" s="809">
        <v>0.59435735674629686</v>
      </c>
      <c r="AX64" s="812">
        <v>31936896.219999999</v>
      </c>
      <c r="AY64" s="813">
        <v>8849.2369686893871</v>
      </c>
      <c r="AZ64" s="812">
        <v>53</v>
      </c>
    </row>
    <row r="65" spans="1:52" s="814" customFormat="1" ht="15.6" customHeight="1">
      <c r="A65" s="797">
        <v>62</v>
      </c>
      <c r="B65" s="798" t="s">
        <v>124</v>
      </c>
      <c r="C65" s="798">
        <v>2078</v>
      </c>
      <c r="D65" s="799">
        <v>1613</v>
      </c>
      <c r="E65" s="799">
        <v>354.86</v>
      </c>
      <c r="F65" s="799">
        <v>847.5</v>
      </c>
      <c r="G65" s="799">
        <v>50.85</v>
      </c>
      <c r="H65" s="799">
        <v>266</v>
      </c>
      <c r="I65" s="799">
        <v>399</v>
      </c>
      <c r="J65" s="799">
        <v>6</v>
      </c>
      <c r="K65" s="799">
        <v>3.5999999999999996</v>
      </c>
      <c r="L65" s="799">
        <v>5422</v>
      </c>
      <c r="M65" s="801">
        <v>0.14459</v>
      </c>
      <c r="N65" s="799">
        <v>300.45801999999998</v>
      </c>
      <c r="O65" s="799">
        <v>1108.76802</v>
      </c>
      <c r="P65" s="799">
        <v>3186.76802</v>
      </c>
      <c r="Q65" s="802">
        <v>3961</v>
      </c>
      <c r="R65" s="802">
        <v>12622788</v>
      </c>
      <c r="S65" s="802">
        <v>2023162.5</v>
      </c>
      <c r="T65" s="802">
        <v>2023162.5</v>
      </c>
      <c r="U65" s="803">
        <v>10599625.5</v>
      </c>
      <c r="V65" s="804">
        <v>0.8397</v>
      </c>
      <c r="W65" s="804">
        <v>0.1603</v>
      </c>
      <c r="X65" s="805">
        <v>973.61044273339746</v>
      </c>
      <c r="Y65" s="802">
        <v>4398213.5</v>
      </c>
      <c r="Z65" s="802">
        <v>2375051</v>
      </c>
      <c r="AA65" s="806">
        <v>0</v>
      </c>
      <c r="AB65" s="807">
        <v>4291747.92</v>
      </c>
      <c r="AC65" s="807">
        <v>2375051</v>
      </c>
      <c r="AD65" s="802">
        <v>654839.56151600007</v>
      </c>
      <c r="AE65" s="808">
        <v>1720211</v>
      </c>
      <c r="AF65" s="807">
        <v>828</v>
      </c>
      <c r="AG65" s="809">
        <v>0.72430000000000005</v>
      </c>
      <c r="AH65" s="808">
        <v>12319836.5</v>
      </c>
      <c r="AI65" s="807">
        <v>5929</v>
      </c>
      <c r="AJ65" s="808">
        <v>350619</v>
      </c>
      <c r="AK65" s="807">
        <v>168.72906641000964</v>
      </c>
      <c r="AL65" s="808">
        <v>12670455.5</v>
      </c>
      <c r="AM65" s="807">
        <v>6097.4280558229066</v>
      </c>
      <c r="AN65" s="810">
        <v>1423033</v>
      </c>
      <c r="AO65" s="811">
        <v>684.8089509143407</v>
      </c>
      <c r="AP65" s="808">
        <v>13742869.5</v>
      </c>
      <c r="AQ65" s="807">
        <v>6613.5079403272375</v>
      </c>
      <c r="AR65" s="809">
        <v>0.75755507540536582</v>
      </c>
      <c r="AS65" s="812">
        <v>3</v>
      </c>
      <c r="AT65" s="807">
        <v>4398213.5</v>
      </c>
      <c r="AU65" s="807">
        <v>2116.56</v>
      </c>
      <c r="AV65" s="812">
        <v>66</v>
      </c>
      <c r="AW65" s="809">
        <v>0.24244492459463418</v>
      </c>
      <c r="AX65" s="812">
        <v>18141083</v>
      </c>
      <c r="AY65" s="813">
        <v>8730.0688161693943</v>
      </c>
      <c r="AZ65" s="812">
        <v>57</v>
      </c>
    </row>
    <row r="66" spans="1:52" s="814" customFormat="1" ht="15.6" customHeight="1">
      <c r="A66" s="797">
        <v>63</v>
      </c>
      <c r="B66" s="798" t="s">
        <v>125</v>
      </c>
      <c r="C66" s="798">
        <v>1942</v>
      </c>
      <c r="D66" s="799">
        <v>1028</v>
      </c>
      <c r="E66" s="799">
        <v>226.16</v>
      </c>
      <c r="F66" s="799">
        <v>592.5</v>
      </c>
      <c r="G66" s="799">
        <v>35.549999999999997</v>
      </c>
      <c r="H66" s="799">
        <v>265</v>
      </c>
      <c r="I66" s="799">
        <v>397.5</v>
      </c>
      <c r="J66" s="799">
        <v>146</v>
      </c>
      <c r="K66" s="799">
        <v>87.6</v>
      </c>
      <c r="L66" s="799">
        <v>5558</v>
      </c>
      <c r="M66" s="801">
        <v>0.14821000000000001</v>
      </c>
      <c r="N66" s="799">
        <v>287.82382000000001</v>
      </c>
      <c r="O66" s="799">
        <v>1034.63382</v>
      </c>
      <c r="P66" s="799">
        <v>2976.63382</v>
      </c>
      <c r="Q66" s="802">
        <v>3961</v>
      </c>
      <c r="R66" s="802">
        <v>11790447</v>
      </c>
      <c r="S66" s="802">
        <v>5742278</v>
      </c>
      <c r="T66" s="802">
        <v>5742278</v>
      </c>
      <c r="U66" s="803">
        <v>6048169</v>
      </c>
      <c r="V66" s="804">
        <v>0.51300000000000001</v>
      </c>
      <c r="W66" s="804">
        <v>0.48699999999999999</v>
      </c>
      <c r="X66" s="805">
        <v>2956.8887744593203</v>
      </c>
      <c r="Y66" s="802">
        <v>15311549</v>
      </c>
      <c r="Z66" s="802">
        <v>9569271</v>
      </c>
      <c r="AA66" s="806">
        <v>0</v>
      </c>
      <c r="AB66" s="807">
        <v>4008751.9800000004</v>
      </c>
      <c r="AC66" s="807">
        <v>4008751.9800000004</v>
      </c>
      <c r="AD66" s="802">
        <v>3357891.0085272002</v>
      </c>
      <c r="AE66" s="808">
        <v>650861</v>
      </c>
      <c r="AF66" s="807">
        <v>335</v>
      </c>
      <c r="AG66" s="809">
        <v>0.16239999999999999</v>
      </c>
      <c r="AH66" s="808">
        <v>6699030</v>
      </c>
      <c r="AI66" s="807">
        <v>3450</v>
      </c>
      <c r="AJ66" s="808">
        <v>874356</v>
      </c>
      <c r="AK66" s="807">
        <v>450.23480947476827</v>
      </c>
      <c r="AL66" s="808">
        <v>7573386</v>
      </c>
      <c r="AM66" s="807">
        <v>3899.786817713697</v>
      </c>
      <c r="AN66" s="810">
        <v>2344042</v>
      </c>
      <c r="AO66" s="811">
        <v>1207.0247167868176</v>
      </c>
      <c r="AP66" s="808">
        <v>9043072</v>
      </c>
      <c r="AQ66" s="807">
        <v>4656.5767250257468</v>
      </c>
      <c r="AR66" s="809">
        <v>0.48116542145101204</v>
      </c>
      <c r="AS66" s="812">
        <v>57</v>
      </c>
      <c r="AT66" s="807">
        <v>9751029.9800000004</v>
      </c>
      <c r="AU66" s="807">
        <v>5021.13</v>
      </c>
      <c r="AV66" s="812">
        <v>11</v>
      </c>
      <c r="AW66" s="809">
        <v>0.51883457854898796</v>
      </c>
      <c r="AX66" s="812">
        <v>18794101.98</v>
      </c>
      <c r="AY66" s="813">
        <v>9677.7044181256442</v>
      </c>
      <c r="AZ66" s="812">
        <v>19</v>
      </c>
    </row>
    <row r="67" spans="1:52" s="814" customFormat="1" ht="15.6" customHeight="1">
      <c r="A67" s="797">
        <v>64</v>
      </c>
      <c r="B67" s="798" t="s">
        <v>126</v>
      </c>
      <c r="C67" s="798">
        <v>2321</v>
      </c>
      <c r="D67" s="799">
        <v>1690</v>
      </c>
      <c r="E67" s="799">
        <v>371.8</v>
      </c>
      <c r="F67" s="799">
        <v>1525.5</v>
      </c>
      <c r="G67" s="799">
        <v>91.53</v>
      </c>
      <c r="H67" s="799">
        <v>342</v>
      </c>
      <c r="I67" s="799">
        <v>513</v>
      </c>
      <c r="J67" s="799">
        <v>67</v>
      </c>
      <c r="K67" s="799">
        <v>40.199999999999996</v>
      </c>
      <c r="L67" s="799">
        <v>5179</v>
      </c>
      <c r="M67" s="801">
        <v>0.13811000000000001</v>
      </c>
      <c r="N67" s="799">
        <v>320.55331000000001</v>
      </c>
      <c r="O67" s="799">
        <v>1337.08331</v>
      </c>
      <c r="P67" s="799">
        <v>3658.08331</v>
      </c>
      <c r="Q67" s="802">
        <v>3961</v>
      </c>
      <c r="R67" s="802">
        <v>14489668</v>
      </c>
      <c r="S67" s="802">
        <v>2799781</v>
      </c>
      <c r="T67" s="802">
        <v>2799781</v>
      </c>
      <c r="U67" s="803">
        <v>11689887</v>
      </c>
      <c r="V67" s="804">
        <v>0.80679999999999996</v>
      </c>
      <c r="W67" s="804">
        <v>0.19320000000000001</v>
      </c>
      <c r="X67" s="805">
        <v>1206.282205945713</v>
      </c>
      <c r="Y67" s="802">
        <v>7028786</v>
      </c>
      <c r="Z67" s="802">
        <v>4229005</v>
      </c>
      <c r="AA67" s="806">
        <v>0</v>
      </c>
      <c r="AB67" s="807">
        <v>4926487.12</v>
      </c>
      <c r="AC67" s="807">
        <v>4229005</v>
      </c>
      <c r="AD67" s="802">
        <v>1405315.27752</v>
      </c>
      <c r="AE67" s="808">
        <v>2823690</v>
      </c>
      <c r="AF67" s="807">
        <v>1217</v>
      </c>
      <c r="AG67" s="809">
        <v>0.66769999999999996</v>
      </c>
      <c r="AH67" s="808">
        <v>14513577</v>
      </c>
      <c r="AI67" s="807">
        <v>6253</v>
      </c>
      <c r="AJ67" s="808">
        <v>391620</v>
      </c>
      <c r="AK67" s="807">
        <v>168.72899612236105</v>
      </c>
      <c r="AL67" s="808">
        <v>14905197</v>
      </c>
      <c r="AM67" s="807">
        <v>6421.8858250753983</v>
      </c>
      <c r="AN67" s="810">
        <v>1767184</v>
      </c>
      <c r="AO67" s="811">
        <v>761.38905644118915</v>
      </c>
      <c r="AP67" s="808">
        <v>16280761</v>
      </c>
      <c r="AQ67" s="807">
        <v>7014.5458853942264</v>
      </c>
      <c r="AR67" s="809">
        <v>0.69845891900001322</v>
      </c>
      <c r="AS67" s="812">
        <v>17</v>
      </c>
      <c r="AT67" s="807">
        <v>7028786</v>
      </c>
      <c r="AU67" s="807">
        <v>3028.34</v>
      </c>
      <c r="AV67" s="812">
        <v>50</v>
      </c>
      <c r="AW67" s="809">
        <v>0.30154108099998683</v>
      </c>
      <c r="AX67" s="812">
        <v>23309547</v>
      </c>
      <c r="AY67" s="813">
        <v>10042.889702714347</v>
      </c>
      <c r="AZ67" s="812">
        <v>7</v>
      </c>
    </row>
    <row r="68" spans="1:52" s="814" customFormat="1" ht="15.6" customHeight="1">
      <c r="A68" s="815">
        <v>65</v>
      </c>
      <c r="B68" s="816" t="s">
        <v>127</v>
      </c>
      <c r="C68" s="816">
        <v>8249</v>
      </c>
      <c r="D68" s="817">
        <v>6769</v>
      </c>
      <c r="E68" s="817">
        <v>1489.18</v>
      </c>
      <c r="F68" s="817">
        <v>3283.5</v>
      </c>
      <c r="G68" s="817">
        <v>197.01</v>
      </c>
      <c r="H68" s="817">
        <v>1453</v>
      </c>
      <c r="I68" s="817">
        <v>2179.5</v>
      </c>
      <c r="J68" s="817">
        <v>605</v>
      </c>
      <c r="K68" s="817">
        <v>363</v>
      </c>
      <c r="L68" s="817">
        <v>0</v>
      </c>
      <c r="M68" s="818">
        <v>0</v>
      </c>
      <c r="N68" s="817">
        <v>0</v>
      </c>
      <c r="O68" s="817">
        <v>4228.6900000000005</v>
      </c>
      <c r="P68" s="819">
        <v>12477.69</v>
      </c>
      <c r="Q68" s="820">
        <v>3961</v>
      </c>
      <c r="R68" s="820">
        <v>49424130</v>
      </c>
      <c r="S68" s="820">
        <v>16764883</v>
      </c>
      <c r="T68" s="820">
        <v>16764883</v>
      </c>
      <c r="U68" s="821">
        <v>32659247</v>
      </c>
      <c r="V68" s="822">
        <v>0.66080000000000005</v>
      </c>
      <c r="W68" s="823">
        <v>0.3392</v>
      </c>
      <c r="X68" s="824">
        <v>2032.3533761668082</v>
      </c>
      <c r="Y68" s="820">
        <v>44087768</v>
      </c>
      <c r="Z68" s="820">
        <v>27322885</v>
      </c>
      <c r="AA68" s="825">
        <v>0</v>
      </c>
      <c r="AB68" s="826">
        <v>16804204.200000003</v>
      </c>
      <c r="AC68" s="826">
        <v>16804204.200000003</v>
      </c>
      <c r="AD68" s="820">
        <v>9803976.0311808009</v>
      </c>
      <c r="AE68" s="827">
        <v>7000228</v>
      </c>
      <c r="AF68" s="826">
        <v>849</v>
      </c>
      <c r="AG68" s="828">
        <v>0.41660000000000003</v>
      </c>
      <c r="AH68" s="827">
        <v>39659475</v>
      </c>
      <c r="AI68" s="826">
        <v>4808</v>
      </c>
      <c r="AJ68" s="827">
        <v>1391846</v>
      </c>
      <c r="AK68" s="826">
        <v>168.72905806764456</v>
      </c>
      <c r="AL68" s="827">
        <v>41051321</v>
      </c>
      <c r="AM68" s="826">
        <v>4976.5209116256519</v>
      </c>
      <c r="AN68" s="829">
        <v>8231257</v>
      </c>
      <c r="AO68" s="830">
        <v>997.84907261486239</v>
      </c>
      <c r="AP68" s="827">
        <v>47890732</v>
      </c>
      <c r="AQ68" s="826">
        <v>5805.6409261728695</v>
      </c>
      <c r="AR68" s="828">
        <v>0.58790619068793615</v>
      </c>
      <c r="AS68" s="831">
        <v>46</v>
      </c>
      <c r="AT68" s="826">
        <v>33569087.200000003</v>
      </c>
      <c r="AU68" s="826">
        <v>4069.47</v>
      </c>
      <c r="AV68" s="831">
        <v>21</v>
      </c>
      <c r="AW68" s="828">
        <v>0.41209380931206391</v>
      </c>
      <c r="AX68" s="831">
        <v>81459819.200000003</v>
      </c>
      <c r="AY68" s="832">
        <v>9875.1144623590735</v>
      </c>
      <c r="AZ68" s="831">
        <v>11</v>
      </c>
    </row>
    <row r="69" spans="1:52" s="814" customFormat="1" ht="15.6" customHeight="1">
      <c r="A69" s="797">
        <v>66</v>
      </c>
      <c r="B69" s="798" t="s">
        <v>128</v>
      </c>
      <c r="C69" s="799">
        <v>1968</v>
      </c>
      <c r="D69" s="799">
        <v>1845</v>
      </c>
      <c r="E69" s="799">
        <v>405.9</v>
      </c>
      <c r="F69" s="799">
        <v>453</v>
      </c>
      <c r="G69" s="799">
        <v>27.18</v>
      </c>
      <c r="H69" s="799">
        <v>469</v>
      </c>
      <c r="I69" s="799">
        <v>703.5</v>
      </c>
      <c r="J69" s="799">
        <v>144</v>
      </c>
      <c r="K69" s="799">
        <v>86.399999999999991</v>
      </c>
      <c r="L69" s="800">
        <v>5532</v>
      </c>
      <c r="M69" s="801">
        <v>0.14752000000000001</v>
      </c>
      <c r="N69" s="799">
        <v>290.31936000000002</v>
      </c>
      <c r="O69" s="799">
        <v>1513.29936</v>
      </c>
      <c r="P69" s="799">
        <v>3481.29936</v>
      </c>
      <c r="Q69" s="802">
        <v>3961</v>
      </c>
      <c r="R69" s="802">
        <v>13789427</v>
      </c>
      <c r="S69" s="802">
        <v>3645150</v>
      </c>
      <c r="T69" s="802">
        <v>3645150</v>
      </c>
      <c r="U69" s="803">
        <v>10144277</v>
      </c>
      <c r="V69" s="804">
        <v>0.73570000000000002</v>
      </c>
      <c r="W69" s="804">
        <v>0.26429999999999998</v>
      </c>
      <c r="X69" s="805">
        <v>1852.2103658536585</v>
      </c>
      <c r="Y69" s="802">
        <v>8221120</v>
      </c>
      <c r="Z69" s="802">
        <v>4575970</v>
      </c>
      <c r="AA69" s="806">
        <v>0</v>
      </c>
      <c r="AB69" s="807">
        <v>4688405.1800000006</v>
      </c>
      <c r="AC69" s="807">
        <v>4575970</v>
      </c>
      <c r="AD69" s="802">
        <v>2080217.6581199998</v>
      </c>
      <c r="AE69" s="808">
        <v>2495752</v>
      </c>
      <c r="AF69" s="807">
        <v>1268</v>
      </c>
      <c r="AG69" s="809">
        <v>0.5454</v>
      </c>
      <c r="AH69" s="808">
        <v>12640029</v>
      </c>
      <c r="AI69" s="807">
        <v>6423</v>
      </c>
      <c r="AJ69" s="808">
        <v>332059</v>
      </c>
      <c r="AK69" s="807">
        <v>168.72916666666666</v>
      </c>
      <c r="AL69" s="808">
        <v>12972088</v>
      </c>
      <c r="AM69" s="807">
        <v>6591.5081300813008</v>
      </c>
      <c r="AN69" s="810">
        <v>1768817</v>
      </c>
      <c r="AO69" s="811">
        <v>898.78912601626018</v>
      </c>
      <c r="AP69" s="808">
        <v>14408846</v>
      </c>
      <c r="AQ69" s="807">
        <v>7321.5680894308944</v>
      </c>
      <c r="AR69" s="809">
        <v>0.63671531808753046</v>
      </c>
      <c r="AS69" s="812">
        <v>31</v>
      </c>
      <c r="AT69" s="807">
        <v>8221120</v>
      </c>
      <c r="AU69" s="807">
        <v>4177.3999999999996</v>
      </c>
      <c r="AV69" s="812">
        <v>20</v>
      </c>
      <c r="AW69" s="809">
        <v>0.36328468191246949</v>
      </c>
      <c r="AX69" s="812">
        <v>22629966</v>
      </c>
      <c r="AY69" s="813">
        <v>11498.966463414634</v>
      </c>
      <c r="AZ69" s="812">
        <v>1</v>
      </c>
    </row>
    <row r="70" spans="1:52" s="814" customFormat="1" ht="15.6" customHeight="1">
      <c r="A70" s="797">
        <v>67</v>
      </c>
      <c r="B70" s="798" t="s">
        <v>129</v>
      </c>
      <c r="C70" s="798">
        <v>5222</v>
      </c>
      <c r="D70" s="799">
        <v>2430</v>
      </c>
      <c r="E70" s="799">
        <v>534.6</v>
      </c>
      <c r="F70" s="799">
        <v>1932</v>
      </c>
      <c r="G70" s="799">
        <v>115.92</v>
      </c>
      <c r="H70" s="799">
        <v>487</v>
      </c>
      <c r="I70" s="799">
        <v>730.5</v>
      </c>
      <c r="J70" s="799">
        <v>447</v>
      </c>
      <c r="K70" s="799">
        <v>268.2</v>
      </c>
      <c r="L70" s="799">
        <v>2278</v>
      </c>
      <c r="M70" s="801">
        <v>6.0749999999999998E-2</v>
      </c>
      <c r="N70" s="799">
        <v>317.23649999999998</v>
      </c>
      <c r="O70" s="799">
        <v>1966.4565</v>
      </c>
      <c r="P70" s="799">
        <v>7188.4565000000002</v>
      </c>
      <c r="Q70" s="802">
        <v>3961</v>
      </c>
      <c r="R70" s="802">
        <v>28473476</v>
      </c>
      <c r="S70" s="802">
        <v>7386486</v>
      </c>
      <c r="T70" s="802">
        <v>7386486</v>
      </c>
      <c r="U70" s="803">
        <v>21086990</v>
      </c>
      <c r="V70" s="804">
        <v>0.74060000000000004</v>
      </c>
      <c r="W70" s="804">
        <v>0.25940000000000002</v>
      </c>
      <c r="X70" s="805">
        <v>1414.4936805821524</v>
      </c>
      <c r="Y70" s="802">
        <v>27867404</v>
      </c>
      <c r="Z70" s="802">
        <v>20480918</v>
      </c>
      <c r="AA70" s="806">
        <v>0</v>
      </c>
      <c r="AB70" s="807">
        <v>9680981.8399999999</v>
      </c>
      <c r="AC70" s="807">
        <v>9680981.8399999999</v>
      </c>
      <c r="AD70" s="802">
        <v>4319344.3055891199</v>
      </c>
      <c r="AE70" s="808">
        <v>5361638</v>
      </c>
      <c r="AF70" s="807">
        <v>1027</v>
      </c>
      <c r="AG70" s="809">
        <v>0.55379999999999996</v>
      </c>
      <c r="AH70" s="808">
        <v>26448628</v>
      </c>
      <c r="AI70" s="807">
        <v>5065</v>
      </c>
      <c r="AJ70" s="808">
        <v>881103</v>
      </c>
      <c r="AK70" s="807">
        <v>168.7290310225967</v>
      </c>
      <c r="AL70" s="808">
        <v>27329731</v>
      </c>
      <c r="AM70" s="807">
        <v>5233.5754500191497</v>
      </c>
      <c r="AN70" s="810">
        <v>4618018</v>
      </c>
      <c r="AO70" s="811">
        <v>884.33895059364227</v>
      </c>
      <c r="AP70" s="808">
        <v>31066646</v>
      </c>
      <c r="AQ70" s="807">
        <v>5949.1853695901955</v>
      </c>
      <c r="AR70" s="809">
        <v>0.64541846772679667</v>
      </c>
      <c r="AS70" s="812">
        <v>30</v>
      </c>
      <c r="AT70" s="807">
        <v>17067467.84</v>
      </c>
      <c r="AU70" s="807">
        <v>3268.38</v>
      </c>
      <c r="AV70" s="812">
        <v>44</v>
      </c>
      <c r="AW70" s="809">
        <v>0.35458153227320321</v>
      </c>
      <c r="AX70" s="812">
        <v>48134113.840000004</v>
      </c>
      <c r="AY70" s="813">
        <v>9217.5629720413635</v>
      </c>
      <c r="AZ70" s="812">
        <v>37</v>
      </c>
    </row>
    <row r="71" spans="1:52" ht="15.6" customHeight="1">
      <c r="A71" s="797">
        <v>68</v>
      </c>
      <c r="B71" s="798" t="s">
        <v>130</v>
      </c>
      <c r="C71" s="798">
        <v>1821</v>
      </c>
      <c r="D71" s="799">
        <v>1515</v>
      </c>
      <c r="E71" s="799">
        <v>333.3</v>
      </c>
      <c r="F71" s="799">
        <v>913.5</v>
      </c>
      <c r="G71" s="799">
        <v>54.809999999999995</v>
      </c>
      <c r="H71" s="799">
        <v>207</v>
      </c>
      <c r="I71" s="799">
        <v>310.5</v>
      </c>
      <c r="J71" s="799">
        <v>7</v>
      </c>
      <c r="K71" s="799">
        <v>4.2</v>
      </c>
      <c r="L71" s="799">
        <v>5679</v>
      </c>
      <c r="M71" s="801">
        <v>0.15143999999999999</v>
      </c>
      <c r="N71" s="799">
        <v>275.77224000000001</v>
      </c>
      <c r="O71" s="799">
        <v>978.58224000000007</v>
      </c>
      <c r="P71" s="799">
        <v>2799.5822400000002</v>
      </c>
      <c r="Q71" s="802">
        <v>3961</v>
      </c>
      <c r="R71" s="802">
        <v>11089145</v>
      </c>
      <c r="S71" s="802">
        <v>1991516</v>
      </c>
      <c r="T71" s="802">
        <v>1991516</v>
      </c>
      <c r="U71" s="803">
        <v>9097629</v>
      </c>
      <c r="V71" s="804">
        <v>0.82040000000000002</v>
      </c>
      <c r="W71" s="804">
        <v>0.17960000000000001</v>
      </c>
      <c r="X71" s="805">
        <v>1093.6386600768808</v>
      </c>
      <c r="Y71" s="802">
        <v>5234853</v>
      </c>
      <c r="Z71" s="802">
        <v>3243337</v>
      </c>
      <c r="AA71" s="806">
        <v>0</v>
      </c>
      <c r="AB71" s="807">
        <v>3770309.3000000003</v>
      </c>
      <c r="AC71" s="807">
        <v>3243337</v>
      </c>
      <c r="AD71" s="802">
        <v>1001905.7193440001</v>
      </c>
      <c r="AE71" s="808">
        <v>2241431</v>
      </c>
      <c r="AF71" s="807">
        <v>1231</v>
      </c>
      <c r="AG71" s="809">
        <v>0.69110000000000005</v>
      </c>
      <c r="AH71" s="808">
        <v>11339060</v>
      </c>
      <c r="AI71" s="807">
        <v>6227</v>
      </c>
      <c r="AJ71" s="808">
        <v>307256</v>
      </c>
      <c r="AK71" s="807">
        <v>168.7292696320703</v>
      </c>
      <c r="AL71" s="808">
        <v>11646316</v>
      </c>
      <c r="AM71" s="807">
        <v>6395.5606809445362</v>
      </c>
      <c r="AN71" s="810">
        <v>1761689</v>
      </c>
      <c r="AO71" s="811">
        <v>967.42943437671613</v>
      </c>
      <c r="AP71" s="808">
        <v>13100749</v>
      </c>
      <c r="AQ71" s="807">
        <v>7194.2608456891821</v>
      </c>
      <c r="AR71" s="809">
        <v>0.71449789322434032</v>
      </c>
      <c r="AS71" s="812">
        <v>11</v>
      </c>
      <c r="AT71" s="807">
        <v>5234853</v>
      </c>
      <c r="AU71" s="807">
        <v>2874.71</v>
      </c>
      <c r="AV71" s="812">
        <v>54</v>
      </c>
      <c r="AW71" s="809">
        <v>0.28550210677565974</v>
      </c>
      <c r="AX71" s="812">
        <v>18335602</v>
      </c>
      <c r="AY71" s="813">
        <v>10068.974190005492</v>
      </c>
      <c r="AZ71" s="812">
        <v>6</v>
      </c>
    </row>
    <row r="72" spans="1:52" ht="15.6" customHeight="1">
      <c r="A72" s="797">
        <v>69</v>
      </c>
      <c r="B72" s="798" t="s">
        <v>131</v>
      </c>
      <c r="C72" s="798">
        <v>4617</v>
      </c>
      <c r="D72" s="799">
        <v>2256</v>
      </c>
      <c r="E72" s="799">
        <v>496.32</v>
      </c>
      <c r="F72" s="799">
        <v>1493</v>
      </c>
      <c r="G72" s="799">
        <v>89.58</v>
      </c>
      <c r="H72" s="799">
        <v>315</v>
      </c>
      <c r="I72" s="799">
        <v>472.5</v>
      </c>
      <c r="J72" s="799">
        <v>418</v>
      </c>
      <c r="K72" s="799">
        <v>250.79999999999998</v>
      </c>
      <c r="L72" s="799">
        <v>2883</v>
      </c>
      <c r="M72" s="801">
        <v>7.6880000000000004E-2</v>
      </c>
      <c r="N72" s="799">
        <v>354.95496000000003</v>
      </c>
      <c r="O72" s="799">
        <v>1664.1549600000001</v>
      </c>
      <c r="P72" s="799">
        <v>6281.1549599999998</v>
      </c>
      <c r="Q72" s="802">
        <v>3961</v>
      </c>
      <c r="R72" s="802">
        <v>24879655</v>
      </c>
      <c r="S72" s="802">
        <v>4462933</v>
      </c>
      <c r="T72" s="802">
        <v>4462933</v>
      </c>
      <c r="U72" s="803">
        <v>20416722</v>
      </c>
      <c r="V72" s="804">
        <v>0.8206</v>
      </c>
      <c r="W72" s="804">
        <v>0.1794</v>
      </c>
      <c r="X72" s="805">
        <v>966.63049599306908</v>
      </c>
      <c r="Y72" s="802">
        <v>15824940</v>
      </c>
      <c r="Z72" s="802">
        <v>11362007</v>
      </c>
      <c r="AA72" s="806">
        <v>0</v>
      </c>
      <c r="AB72" s="807">
        <v>8459082.7000000011</v>
      </c>
      <c r="AC72" s="807">
        <v>8459082.7000000011</v>
      </c>
      <c r="AD72" s="802">
        <v>2610202.2305736006</v>
      </c>
      <c r="AE72" s="808">
        <v>5848880</v>
      </c>
      <c r="AF72" s="807">
        <v>1267</v>
      </c>
      <c r="AG72" s="809">
        <v>0.69140000000000001</v>
      </c>
      <c r="AH72" s="808">
        <v>26265602</v>
      </c>
      <c r="AI72" s="807">
        <v>5689</v>
      </c>
      <c r="AJ72" s="808">
        <v>779022</v>
      </c>
      <c r="AK72" s="807">
        <v>168.72904483430798</v>
      </c>
      <c r="AL72" s="808">
        <v>27044624</v>
      </c>
      <c r="AM72" s="807">
        <v>5857.6183669049169</v>
      </c>
      <c r="AN72" s="810">
        <v>4037100</v>
      </c>
      <c r="AO72" s="811">
        <v>874.39896036387267</v>
      </c>
      <c r="AP72" s="808">
        <v>30302702</v>
      </c>
      <c r="AQ72" s="807">
        <v>6563.2882824344815</v>
      </c>
      <c r="AR72" s="809">
        <v>0.70105031593994649</v>
      </c>
      <c r="AS72" s="812">
        <v>14</v>
      </c>
      <c r="AT72" s="807">
        <v>12922015.699999999</v>
      </c>
      <c r="AU72" s="807">
        <v>2798.79</v>
      </c>
      <c r="AV72" s="812">
        <v>55</v>
      </c>
      <c r="AW72" s="809">
        <v>0.2989496840600534</v>
      </c>
      <c r="AX72" s="812">
        <v>43224717.700000003</v>
      </c>
      <c r="AY72" s="813">
        <v>9362.078774095733</v>
      </c>
      <c r="AZ72" s="812">
        <v>25</v>
      </c>
    </row>
    <row r="73" spans="1:52" s="846" customFormat="1" ht="15.6" customHeight="1">
      <c r="A73" s="836"/>
      <c r="B73" s="837" t="s">
        <v>604</v>
      </c>
      <c r="C73" s="838">
        <v>684798</v>
      </c>
      <c r="D73" s="838">
        <v>472642</v>
      </c>
      <c r="E73" s="838">
        <v>103981.23999999999</v>
      </c>
      <c r="F73" s="838">
        <v>257941</v>
      </c>
      <c r="G73" s="838">
        <v>15476.46</v>
      </c>
      <c r="H73" s="838">
        <v>84659</v>
      </c>
      <c r="I73" s="838">
        <v>126988.5</v>
      </c>
      <c r="J73" s="838">
        <v>29413</v>
      </c>
      <c r="K73" s="838">
        <v>17647.8</v>
      </c>
      <c r="L73" s="838">
        <v>181881</v>
      </c>
      <c r="M73" s="838"/>
      <c r="N73" s="838">
        <v>13136.974040000001</v>
      </c>
      <c r="O73" s="838">
        <v>277230.97403999994</v>
      </c>
      <c r="P73" s="838">
        <v>962028.97404</v>
      </c>
      <c r="Q73" s="839">
        <v>3961</v>
      </c>
      <c r="R73" s="839">
        <v>3810596765</v>
      </c>
      <c r="S73" s="839">
        <v>1341852481</v>
      </c>
      <c r="T73" s="839">
        <v>1333671899</v>
      </c>
      <c r="U73" s="840">
        <v>2476924866</v>
      </c>
      <c r="V73" s="841">
        <v>0.65</v>
      </c>
      <c r="W73" s="841">
        <v>0.35</v>
      </c>
      <c r="X73" s="842">
        <v>1947.5405871512476</v>
      </c>
      <c r="Y73" s="839">
        <v>3459117876</v>
      </c>
      <c r="Z73" s="839">
        <v>2124037431</v>
      </c>
      <c r="AA73" s="839">
        <v>0</v>
      </c>
      <c r="AB73" s="839">
        <v>1295602900.1000004</v>
      </c>
      <c r="AC73" s="839">
        <v>1223248837.9600003</v>
      </c>
      <c r="AD73" s="839">
        <v>754055947.62974846</v>
      </c>
      <c r="AE73" s="843">
        <v>477077353</v>
      </c>
      <c r="AF73" s="844">
        <v>697</v>
      </c>
      <c r="AG73" s="845">
        <v>0.39</v>
      </c>
      <c r="AH73" s="843">
        <v>2954002219</v>
      </c>
      <c r="AI73" s="844">
        <v>4314</v>
      </c>
      <c r="AJ73" s="843">
        <v>145272737</v>
      </c>
      <c r="AK73" s="844">
        <v>212.13954626035706</v>
      </c>
      <c r="AL73" s="843">
        <v>3099274956</v>
      </c>
      <c r="AM73" s="844">
        <v>4525.8236092979241</v>
      </c>
      <c r="AN73" s="843">
        <v>628318150</v>
      </c>
      <c r="AO73" s="844">
        <v>917.52334264994931</v>
      </c>
      <c r="AP73" s="843">
        <v>3582320369</v>
      </c>
      <c r="AQ73" s="844">
        <v>5231.2074056875163</v>
      </c>
      <c r="AR73" s="845">
        <v>0.58351192063824786</v>
      </c>
      <c r="AS73" s="844"/>
      <c r="AT73" s="844">
        <v>2556920736.96</v>
      </c>
      <c r="AU73" s="844">
        <v>3733.83</v>
      </c>
      <c r="AV73" s="844"/>
      <c r="AW73" s="845">
        <v>0.41648807936175231</v>
      </c>
      <c r="AX73" s="844">
        <v>6139241105.9599991</v>
      </c>
      <c r="AY73" s="839">
        <v>8965.0394801970779</v>
      </c>
      <c r="AZ73" s="844"/>
    </row>
    <row r="74" spans="1:52" ht="17.45" customHeight="1" thickBot="1">
      <c r="A74" s="762"/>
      <c r="B74" s="847"/>
      <c r="C74" s="848"/>
      <c r="D74" s="849"/>
      <c r="E74" s="850"/>
      <c r="F74" s="848"/>
      <c r="G74" s="849"/>
      <c r="H74" s="849"/>
      <c r="I74" s="849"/>
      <c r="J74" s="849"/>
      <c r="K74" s="849"/>
      <c r="O74" s="814"/>
      <c r="P74" s="814"/>
      <c r="S74" s="773"/>
      <c r="T74" s="773"/>
      <c r="U74" s="852"/>
      <c r="V74" s="773"/>
      <c r="W74" s="773"/>
      <c r="X74" s="773"/>
      <c r="Y74" s="773"/>
      <c r="AA74" s="773"/>
      <c r="AB74" s="773"/>
      <c r="AC74" s="773"/>
      <c r="AD74" s="773"/>
      <c r="AE74" s="773"/>
      <c r="AF74" s="773"/>
      <c r="AG74" s="773"/>
      <c r="AI74" s="773"/>
      <c r="AY74" s="854"/>
      <c r="AZ74" s="854"/>
    </row>
    <row r="75" spans="1:52" s="860" customFormat="1" ht="17.45" customHeight="1">
      <c r="A75" s="855"/>
      <c r="B75" s="856"/>
      <c r="C75" s="857"/>
      <c r="D75" s="858"/>
      <c r="E75" s="856"/>
      <c r="F75" s="859"/>
      <c r="G75" s="856"/>
      <c r="H75" s="856"/>
      <c r="I75" s="856"/>
      <c r="J75" s="856"/>
      <c r="K75" s="856"/>
      <c r="N75" s="861"/>
      <c r="O75" s="861"/>
      <c r="Q75" s="862"/>
      <c r="R75" s="863">
        <v>1333708867.75</v>
      </c>
      <c r="S75" s="864"/>
      <c r="T75" s="864"/>
      <c r="U75" s="865">
        <v>0.99393106666693265</v>
      </c>
      <c r="V75" s="866"/>
      <c r="W75" s="866"/>
      <c r="X75" s="866"/>
      <c r="Y75" s="866"/>
      <c r="Z75" s="867" t="s">
        <v>605</v>
      </c>
      <c r="AA75" s="866"/>
      <c r="AB75" s="866"/>
      <c r="AC75" s="866"/>
      <c r="AD75" s="866"/>
      <c r="AE75" s="868"/>
      <c r="AF75" s="866"/>
      <c r="AG75" s="866"/>
      <c r="AH75" s="866"/>
      <c r="AI75" s="866"/>
      <c r="AJ75" s="866"/>
      <c r="AK75" s="866"/>
      <c r="AL75" s="866"/>
      <c r="AM75" s="866"/>
      <c r="AN75" s="866"/>
      <c r="AO75" s="866"/>
      <c r="AP75" s="866"/>
      <c r="AQ75" s="866"/>
      <c r="AR75" s="866"/>
      <c r="AS75" s="866"/>
      <c r="AT75" s="866"/>
      <c r="AU75" s="866"/>
      <c r="AV75" s="866"/>
      <c r="AW75" s="866"/>
      <c r="AX75" s="866"/>
      <c r="AY75" s="866"/>
      <c r="AZ75" s="866"/>
    </row>
    <row r="76" spans="1:52" ht="17.45" customHeight="1">
      <c r="A76" s="762"/>
      <c r="B76" s="849"/>
      <c r="C76" s="869"/>
      <c r="D76" s="848"/>
      <c r="E76" s="849"/>
      <c r="F76" s="849"/>
      <c r="G76" s="849"/>
      <c r="H76" s="849"/>
      <c r="I76" s="849"/>
      <c r="J76" s="849"/>
      <c r="K76" s="849"/>
      <c r="Q76" s="870"/>
      <c r="R76" s="871">
        <v>1341852481</v>
      </c>
      <c r="S76" s="872" t="s">
        <v>606</v>
      </c>
      <c r="T76" s="872"/>
      <c r="U76" s="873"/>
      <c r="V76" s="866"/>
      <c r="W76" s="866"/>
      <c r="X76" s="866"/>
      <c r="Y76" s="866"/>
      <c r="Z76" s="874">
        <v>1408546</v>
      </c>
      <c r="AA76" s="866"/>
      <c r="AB76" s="866"/>
      <c r="AC76" s="866"/>
      <c r="AD76" s="866"/>
      <c r="AE76" s="866"/>
      <c r="AF76" s="866"/>
      <c r="AG76" s="866"/>
      <c r="AH76" s="866"/>
      <c r="AI76" s="866"/>
      <c r="AJ76" s="866"/>
      <c r="AK76" s="866"/>
      <c r="AL76" s="866"/>
      <c r="AM76" s="866"/>
      <c r="AN76" s="866"/>
      <c r="AO76" s="866"/>
      <c r="AP76" s="866"/>
      <c r="AQ76" s="866"/>
      <c r="AR76" s="866"/>
      <c r="AS76" s="866"/>
      <c r="AT76" s="866"/>
      <c r="AU76" s="866"/>
      <c r="AV76" s="866"/>
      <c r="AW76" s="866"/>
      <c r="AX76" s="866"/>
      <c r="AY76" s="866"/>
      <c r="AZ76" s="866"/>
    </row>
    <row r="77" spans="1:52" ht="17.45" customHeight="1" thickBot="1">
      <c r="A77" s="762"/>
      <c r="B77" s="849"/>
      <c r="C77" s="853"/>
      <c r="D77" s="875"/>
      <c r="E77" s="875"/>
      <c r="F77" s="875"/>
      <c r="G77" s="875"/>
      <c r="H77" s="875"/>
      <c r="I77" s="875"/>
      <c r="J77" s="875"/>
      <c r="K77" s="875"/>
      <c r="R77" s="876" t="s">
        <v>607</v>
      </c>
      <c r="S77" s="877"/>
      <c r="T77" s="877"/>
      <c r="U77" s="878"/>
      <c r="AH77" s="852">
        <v>2954002219</v>
      </c>
      <c r="AJ77" s="879">
        <v>145272737</v>
      </c>
      <c r="AK77" s="773"/>
      <c r="AL77" s="854">
        <v>3099274956</v>
      </c>
      <c r="AM77" s="854"/>
      <c r="AN77" s="854">
        <v>628318150</v>
      </c>
      <c r="AO77" s="854"/>
      <c r="AP77" s="880">
        <v>3582320369</v>
      </c>
      <c r="AQ77" s="854"/>
      <c r="AR77" s="854"/>
      <c r="AS77" s="854"/>
      <c r="AT77" s="773"/>
      <c r="AU77" s="854"/>
      <c r="AV77" s="854"/>
      <c r="AW77" s="854"/>
      <c r="AX77" s="881">
        <v>6139241105.96</v>
      </c>
    </row>
  </sheetData>
  <sheetProtection formatCells="0" formatColumns="0" formatRows="0" sort="0"/>
  <mergeCells count="8">
    <mergeCell ref="A2:B2"/>
    <mergeCell ref="N75:O75"/>
    <mergeCell ref="D1:E1"/>
    <mergeCell ref="F1:G1"/>
    <mergeCell ref="H1:I1"/>
    <mergeCell ref="J1:K1"/>
    <mergeCell ref="AJ1:AM1"/>
    <mergeCell ref="AN1:AQ1"/>
  </mergeCells>
  <printOptions horizontalCentered="1"/>
  <pageMargins left="0.25" right="0.25" top="0.75" bottom="0.42" header="0.27" footer="0.16"/>
  <pageSetup paperSize="5" scale="70" firstPageNumber="18" fitToWidth="14" orientation="portrait" r:id="rId1"/>
  <headerFooter alignWithMargins="0">
    <oddHeader>&amp;L&amp;"Arial,Bold"&amp;16&amp;K000000Table 3: FY2016-17 Budget Letter
Level 1 Base Per Pupil And Level 2 Local Incentive</oddHeader>
    <oddFooter>&amp;R&amp;12&amp;P</oddFooter>
  </headerFooter>
  <colBreaks count="5" manualBreakCount="5">
    <brk id="9" max="72" man="1"/>
    <brk id="18" max="72" man="1"/>
    <brk id="25" max="72" man="1"/>
    <brk id="35" max="72" man="1"/>
    <brk id="43" max="7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P77"/>
  <sheetViews>
    <sheetView zoomScaleNormal="100" zoomScaleSheetLayoutView="80" workbookViewId="0">
      <pane xSplit="2" ySplit="5" topLeftCell="C6" activePane="bottomRight" state="frozen"/>
      <selection activeCell="B4" sqref="B4"/>
      <selection pane="topRight" activeCell="B4" sqref="B4"/>
      <selection pane="bottomLeft" activeCell="B4" sqref="B4"/>
      <selection pane="bottomRight" activeCell="A76" sqref="A76:XFD80"/>
    </sheetView>
  </sheetViews>
  <sheetFormatPr defaultColWidth="12.5703125" defaultRowHeight="12.75"/>
  <cols>
    <col min="1" max="1" width="4.28515625" style="603" customWidth="1"/>
    <col min="2" max="2" width="17.140625" style="603" customWidth="1"/>
    <col min="3" max="3" width="13.5703125" style="603" customWidth="1"/>
    <col min="4" max="4" width="14.42578125" style="603" bestFit="1" customWidth="1"/>
    <col min="5" max="5" width="12.140625" style="603" customWidth="1"/>
    <col min="6" max="6" width="12.28515625" style="603" customWidth="1"/>
    <col min="7" max="7" width="13.140625" style="603" customWidth="1"/>
    <col min="8" max="8" width="20" style="603" customWidth="1"/>
    <col min="9" max="9" width="13" style="603" customWidth="1"/>
    <col min="10" max="10" width="13.42578125" style="603" customWidth="1"/>
    <col min="11" max="11" width="14.140625" style="603" customWidth="1"/>
    <col min="12" max="12" width="13.42578125" style="603" bestFit="1" customWidth="1"/>
    <col min="13" max="14" width="13.5703125" style="603" bestFit="1" customWidth="1"/>
    <col min="15" max="16" width="14.7109375" style="603" customWidth="1"/>
    <col min="17" max="16384" width="12.5703125" style="603"/>
  </cols>
  <sheetData>
    <row r="1" spans="1:16" ht="40.5" hidden="1">
      <c r="A1" s="883" t="s">
        <v>608</v>
      </c>
      <c r="B1" s="884"/>
      <c r="E1" s="885" t="s">
        <v>609</v>
      </c>
      <c r="F1" s="885" t="s">
        <v>610</v>
      </c>
      <c r="G1" s="885" t="s">
        <v>609</v>
      </c>
      <c r="H1" s="885" t="s">
        <v>611</v>
      </c>
      <c r="I1" s="885"/>
      <c r="J1" s="885"/>
      <c r="K1" s="885"/>
      <c r="L1" s="885"/>
      <c r="M1" s="885"/>
      <c r="N1" s="885"/>
      <c r="O1" s="886"/>
      <c r="P1" s="886"/>
    </row>
    <row r="2" spans="1:16" ht="36.6" customHeight="1">
      <c r="A2" s="887" t="s">
        <v>0</v>
      </c>
      <c r="B2" s="888"/>
      <c r="C2" s="889" t="s">
        <v>612</v>
      </c>
      <c r="D2" s="890"/>
      <c r="E2" s="891" t="s">
        <v>470</v>
      </c>
      <c r="F2" s="892"/>
      <c r="G2" s="892"/>
      <c r="H2" s="892"/>
      <c r="I2" s="892"/>
      <c r="J2" s="892"/>
      <c r="K2" s="892"/>
      <c r="L2" s="893"/>
      <c r="M2" s="894" t="s">
        <v>613</v>
      </c>
      <c r="N2" s="895"/>
      <c r="O2" s="896" t="s">
        <v>614</v>
      </c>
      <c r="P2" s="896" t="s">
        <v>615</v>
      </c>
    </row>
    <row r="3" spans="1:16" ht="104.45" customHeight="1">
      <c r="A3" s="897"/>
      <c r="B3" s="898"/>
      <c r="C3" s="899" t="s">
        <v>616</v>
      </c>
      <c r="D3" s="900" t="s">
        <v>617</v>
      </c>
      <c r="E3" s="900" t="s">
        <v>618</v>
      </c>
      <c r="F3" s="900" t="s">
        <v>619</v>
      </c>
      <c r="G3" s="900" t="s">
        <v>620</v>
      </c>
      <c r="H3" s="900" t="s">
        <v>621</v>
      </c>
      <c r="I3" s="900" t="s">
        <v>622</v>
      </c>
      <c r="J3" s="901" t="s">
        <v>623</v>
      </c>
      <c r="K3" s="901" t="s">
        <v>624</v>
      </c>
      <c r="L3" s="902" t="s">
        <v>625</v>
      </c>
      <c r="M3" s="901" t="s">
        <v>624</v>
      </c>
      <c r="N3" s="902" t="s">
        <v>626</v>
      </c>
      <c r="O3" s="903"/>
      <c r="P3" s="903"/>
    </row>
    <row r="4" spans="1:16" ht="12.6" customHeight="1">
      <c r="A4" s="904"/>
      <c r="B4" s="905"/>
      <c r="C4" s="906"/>
      <c r="D4" s="907"/>
      <c r="E4" s="907"/>
      <c r="F4" s="907"/>
      <c r="G4" s="907"/>
      <c r="H4" s="907"/>
      <c r="I4" s="907"/>
      <c r="J4" s="908"/>
      <c r="K4" s="908"/>
      <c r="L4" s="909">
        <v>68.729011999270824</v>
      </c>
      <c r="M4" s="908"/>
      <c r="N4" s="910">
        <v>100</v>
      </c>
      <c r="O4" s="911"/>
      <c r="P4" s="911"/>
    </row>
    <row r="5" spans="1:16" s="915" customFormat="1" ht="14.25" customHeight="1">
      <c r="A5" s="912"/>
      <c r="B5" s="913"/>
      <c r="C5" s="914">
        <v>1</v>
      </c>
      <c r="D5" s="914">
        <v>2</v>
      </c>
      <c r="E5" s="914">
        <v>3</v>
      </c>
      <c r="F5" s="914">
        <v>4</v>
      </c>
      <c r="G5" s="914">
        <v>5</v>
      </c>
      <c r="H5" s="914">
        <v>6</v>
      </c>
      <c r="I5" s="914">
        <v>7</v>
      </c>
      <c r="J5" s="914">
        <v>8</v>
      </c>
      <c r="K5" s="914">
        <v>9</v>
      </c>
      <c r="L5" s="914">
        <v>10</v>
      </c>
      <c r="M5" s="914">
        <v>11</v>
      </c>
      <c r="N5" s="914">
        <v>12</v>
      </c>
      <c r="O5" s="914">
        <v>13</v>
      </c>
      <c r="P5" s="914">
        <v>14</v>
      </c>
    </row>
    <row r="6" spans="1:16" ht="15.6" customHeight="1">
      <c r="A6" s="916">
        <v>1</v>
      </c>
      <c r="B6" s="917" t="s">
        <v>63</v>
      </c>
      <c r="C6" s="918">
        <v>777.48</v>
      </c>
      <c r="D6" s="919">
        <v>7485577</v>
      </c>
      <c r="E6" s="920">
        <v>0</v>
      </c>
      <c r="F6" s="920">
        <v>0</v>
      </c>
      <c r="G6" s="920">
        <v>0</v>
      </c>
      <c r="H6" s="921">
        <v>0</v>
      </c>
      <c r="I6" s="921">
        <v>0</v>
      </c>
      <c r="J6" s="921">
        <v>0</v>
      </c>
      <c r="K6" s="922">
        <v>9628</v>
      </c>
      <c r="L6" s="918">
        <v>661723</v>
      </c>
      <c r="M6" s="923">
        <v>9628</v>
      </c>
      <c r="N6" s="918">
        <v>962800</v>
      </c>
      <c r="O6" s="918">
        <v>1624523</v>
      </c>
      <c r="P6" s="918">
        <v>9110100</v>
      </c>
    </row>
    <row r="7" spans="1:16" ht="15.6" customHeight="1">
      <c r="A7" s="916">
        <v>2</v>
      </c>
      <c r="B7" s="917" t="s">
        <v>64</v>
      </c>
      <c r="C7" s="918">
        <v>842.32</v>
      </c>
      <c r="D7" s="918">
        <v>3393707</v>
      </c>
      <c r="E7" s="920">
        <v>0</v>
      </c>
      <c r="F7" s="920">
        <v>0</v>
      </c>
      <c r="G7" s="920">
        <v>0</v>
      </c>
      <c r="H7" s="921">
        <v>0</v>
      </c>
      <c r="I7" s="921">
        <v>0</v>
      </c>
      <c r="J7" s="921">
        <v>0</v>
      </c>
      <c r="K7" s="922">
        <v>4029</v>
      </c>
      <c r="L7" s="918">
        <v>276909</v>
      </c>
      <c r="M7" s="923">
        <v>4029</v>
      </c>
      <c r="N7" s="918">
        <v>402900</v>
      </c>
      <c r="O7" s="918">
        <v>679809</v>
      </c>
      <c r="P7" s="918">
        <v>4073516</v>
      </c>
    </row>
    <row r="8" spans="1:16" ht="15.6" customHeight="1">
      <c r="A8" s="916">
        <v>3</v>
      </c>
      <c r="B8" s="917" t="s">
        <v>65</v>
      </c>
      <c r="C8" s="918">
        <v>596.84</v>
      </c>
      <c r="D8" s="918">
        <v>12928151</v>
      </c>
      <c r="E8" s="920">
        <v>0</v>
      </c>
      <c r="F8" s="920">
        <v>0</v>
      </c>
      <c r="G8" s="920">
        <v>0</v>
      </c>
      <c r="H8" s="921">
        <v>0</v>
      </c>
      <c r="I8" s="921">
        <v>0</v>
      </c>
      <c r="J8" s="921">
        <v>0</v>
      </c>
      <c r="K8" s="922">
        <v>21661</v>
      </c>
      <c r="L8" s="918">
        <v>1488739</v>
      </c>
      <c r="M8" s="923">
        <v>21661</v>
      </c>
      <c r="N8" s="918">
        <v>2166100</v>
      </c>
      <c r="O8" s="918">
        <v>3654839</v>
      </c>
      <c r="P8" s="918">
        <v>16582990</v>
      </c>
    </row>
    <row r="9" spans="1:16" ht="15.6" customHeight="1">
      <c r="A9" s="916">
        <v>4</v>
      </c>
      <c r="B9" s="917" t="s">
        <v>66</v>
      </c>
      <c r="C9" s="918">
        <v>585.76</v>
      </c>
      <c r="D9" s="918">
        <v>1992170</v>
      </c>
      <c r="E9" s="920">
        <v>0</v>
      </c>
      <c r="F9" s="920">
        <v>0</v>
      </c>
      <c r="G9" s="920">
        <v>0</v>
      </c>
      <c r="H9" s="921">
        <v>0</v>
      </c>
      <c r="I9" s="921">
        <v>0</v>
      </c>
      <c r="J9" s="921">
        <v>0</v>
      </c>
      <c r="K9" s="922">
        <v>3401</v>
      </c>
      <c r="L9" s="918">
        <v>233747</v>
      </c>
      <c r="M9" s="923">
        <v>3401</v>
      </c>
      <c r="N9" s="918">
        <v>340100</v>
      </c>
      <c r="O9" s="918">
        <v>573847</v>
      </c>
      <c r="P9" s="918">
        <v>2566017</v>
      </c>
    </row>
    <row r="10" spans="1:16" ht="15.6" customHeight="1">
      <c r="A10" s="924">
        <v>5</v>
      </c>
      <c r="B10" s="925" t="s">
        <v>67</v>
      </c>
      <c r="C10" s="926">
        <v>555.91</v>
      </c>
      <c r="D10" s="926">
        <v>3071959</v>
      </c>
      <c r="E10" s="927">
        <v>0</v>
      </c>
      <c r="F10" s="927">
        <v>0</v>
      </c>
      <c r="G10" s="927">
        <v>0</v>
      </c>
      <c r="H10" s="928">
        <v>0</v>
      </c>
      <c r="I10" s="928">
        <v>0</v>
      </c>
      <c r="J10" s="928">
        <v>0</v>
      </c>
      <c r="K10" s="929">
        <v>5526</v>
      </c>
      <c r="L10" s="926">
        <v>379797</v>
      </c>
      <c r="M10" s="930">
        <v>5526</v>
      </c>
      <c r="N10" s="926">
        <v>552600</v>
      </c>
      <c r="O10" s="926">
        <v>932397</v>
      </c>
      <c r="P10" s="926">
        <v>4004356</v>
      </c>
    </row>
    <row r="11" spans="1:16" ht="15.6" customHeight="1">
      <c r="A11" s="916">
        <v>6</v>
      </c>
      <c r="B11" s="917" t="s">
        <v>68</v>
      </c>
      <c r="C11" s="918">
        <v>545.4799999999999</v>
      </c>
      <c r="D11" s="919">
        <v>3231424</v>
      </c>
      <c r="E11" s="920">
        <v>0</v>
      </c>
      <c r="F11" s="920">
        <v>0</v>
      </c>
      <c r="G11" s="920">
        <v>0</v>
      </c>
      <c r="H11" s="921">
        <v>0</v>
      </c>
      <c r="I11" s="921">
        <v>0</v>
      </c>
      <c r="J11" s="921">
        <v>0</v>
      </c>
      <c r="K11" s="922">
        <v>5924</v>
      </c>
      <c r="L11" s="918">
        <v>407151</v>
      </c>
      <c r="M11" s="923">
        <v>5924</v>
      </c>
      <c r="N11" s="918">
        <v>592400</v>
      </c>
      <c r="O11" s="918">
        <v>999551</v>
      </c>
      <c r="P11" s="918">
        <v>4230975</v>
      </c>
    </row>
    <row r="12" spans="1:16" ht="15.6" customHeight="1">
      <c r="A12" s="916">
        <v>7</v>
      </c>
      <c r="B12" s="917" t="s">
        <v>69</v>
      </c>
      <c r="C12" s="918">
        <v>756.91999999999985</v>
      </c>
      <c r="D12" s="918">
        <v>1629649</v>
      </c>
      <c r="E12" s="920">
        <v>0</v>
      </c>
      <c r="F12" s="920">
        <v>0</v>
      </c>
      <c r="G12" s="920">
        <v>0</v>
      </c>
      <c r="H12" s="921">
        <v>0</v>
      </c>
      <c r="I12" s="921">
        <v>0</v>
      </c>
      <c r="J12" s="921">
        <v>0</v>
      </c>
      <c r="K12" s="922">
        <v>2153</v>
      </c>
      <c r="L12" s="918">
        <v>147974</v>
      </c>
      <c r="M12" s="923">
        <v>2153</v>
      </c>
      <c r="N12" s="918">
        <v>215300</v>
      </c>
      <c r="O12" s="918">
        <v>363274</v>
      </c>
      <c r="P12" s="918">
        <v>1992923</v>
      </c>
    </row>
    <row r="13" spans="1:16" ht="15.6" customHeight="1">
      <c r="A13" s="916">
        <v>8</v>
      </c>
      <c r="B13" s="917" t="s">
        <v>70</v>
      </c>
      <c r="C13" s="918">
        <v>725.76</v>
      </c>
      <c r="D13" s="918">
        <v>15796166</v>
      </c>
      <c r="E13" s="920">
        <v>0</v>
      </c>
      <c r="F13" s="920">
        <v>0</v>
      </c>
      <c r="G13" s="920">
        <v>0</v>
      </c>
      <c r="H13" s="921">
        <v>0</v>
      </c>
      <c r="I13" s="921">
        <v>0</v>
      </c>
      <c r="J13" s="921">
        <v>0</v>
      </c>
      <c r="K13" s="922">
        <v>21765</v>
      </c>
      <c r="L13" s="918">
        <v>1495887</v>
      </c>
      <c r="M13" s="923">
        <v>21765</v>
      </c>
      <c r="N13" s="918">
        <v>2176500</v>
      </c>
      <c r="O13" s="918">
        <v>3672387</v>
      </c>
      <c r="P13" s="918">
        <v>19468553</v>
      </c>
    </row>
    <row r="14" spans="1:16" ht="15.6" customHeight="1">
      <c r="A14" s="916">
        <v>9</v>
      </c>
      <c r="B14" s="917" t="s">
        <v>71</v>
      </c>
      <c r="C14" s="918">
        <v>744.76</v>
      </c>
      <c r="D14" s="918">
        <v>29884985</v>
      </c>
      <c r="E14" s="920">
        <v>0</v>
      </c>
      <c r="F14" s="920">
        <v>0</v>
      </c>
      <c r="G14" s="920">
        <v>0</v>
      </c>
      <c r="H14" s="921">
        <v>0</v>
      </c>
      <c r="I14" s="921">
        <v>0</v>
      </c>
      <c r="J14" s="921">
        <v>0</v>
      </c>
      <c r="K14" s="922">
        <v>40127</v>
      </c>
      <c r="L14" s="918">
        <v>2757889</v>
      </c>
      <c r="M14" s="923">
        <v>40127</v>
      </c>
      <c r="N14" s="918">
        <v>4012700</v>
      </c>
      <c r="O14" s="918">
        <v>6770589</v>
      </c>
      <c r="P14" s="918">
        <v>36655574</v>
      </c>
    </row>
    <row r="15" spans="1:16" ht="15.6" customHeight="1">
      <c r="A15" s="924">
        <v>10</v>
      </c>
      <c r="B15" s="925" t="s">
        <v>72</v>
      </c>
      <c r="C15" s="926">
        <v>608.04000000000008</v>
      </c>
      <c r="D15" s="926">
        <v>19834873</v>
      </c>
      <c r="E15" s="927">
        <v>0</v>
      </c>
      <c r="F15" s="927">
        <v>0</v>
      </c>
      <c r="G15" s="927">
        <v>0</v>
      </c>
      <c r="H15" s="928">
        <v>0</v>
      </c>
      <c r="I15" s="928">
        <v>0</v>
      </c>
      <c r="J15" s="928">
        <v>0</v>
      </c>
      <c r="K15" s="929">
        <v>32621</v>
      </c>
      <c r="L15" s="926">
        <v>2242009</v>
      </c>
      <c r="M15" s="930">
        <v>32621</v>
      </c>
      <c r="N15" s="926">
        <v>3262100</v>
      </c>
      <c r="O15" s="926">
        <v>5504109</v>
      </c>
      <c r="P15" s="926">
        <v>25338982</v>
      </c>
    </row>
    <row r="16" spans="1:16" ht="15.6" customHeight="1">
      <c r="A16" s="916">
        <v>11</v>
      </c>
      <c r="B16" s="917" t="s">
        <v>73</v>
      </c>
      <c r="C16" s="918">
        <v>706.55</v>
      </c>
      <c r="D16" s="919">
        <v>1110697</v>
      </c>
      <c r="E16" s="920">
        <v>0</v>
      </c>
      <c r="F16" s="920">
        <v>0</v>
      </c>
      <c r="G16" s="920">
        <v>0</v>
      </c>
      <c r="H16" s="921">
        <v>0</v>
      </c>
      <c r="I16" s="921">
        <v>0</v>
      </c>
      <c r="J16" s="921">
        <v>0</v>
      </c>
      <c r="K16" s="922">
        <v>1572</v>
      </c>
      <c r="L16" s="918">
        <v>108042</v>
      </c>
      <c r="M16" s="923">
        <v>1572</v>
      </c>
      <c r="N16" s="918">
        <v>157200</v>
      </c>
      <c r="O16" s="918">
        <v>265242</v>
      </c>
      <c r="P16" s="918">
        <v>1375939</v>
      </c>
    </row>
    <row r="17" spans="1:16" ht="15.6" customHeight="1">
      <c r="A17" s="916">
        <v>12</v>
      </c>
      <c r="B17" s="917" t="s">
        <v>74</v>
      </c>
      <c r="C17" s="918">
        <v>1063.31</v>
      </c>
      <c r="D17" s="918">
        <v>1373797</v>
      </c>
      <c r="E17" s="920">
        <v>0</v>
      </c>
      <c r="F17" s="920">
        <v>0</v>
      </c>
      <c r="G17" s="920">
        <v>0</v>
      </c>
      <c r="H17" s="921">
        <v>0</v>
      </c>
      <c r="I17" s="921">
        <v>0</v>
      </c>
      <c r="J17" s="921">
        <v>0</v>
      </c>
      <c r="K17" s="922">
        <v>1292</v>
      </c>
      <c r="L17" s="918">
        <v>88798</v>
      </c>
      <c r="M17" s="923">
        <v>1292</v>
      </c>
      <c r="N17" s="918">
        <v>129200</v>
      </c>
      <c r="O17" s="918">
        <v>217998</v>
      </c>
      <c r="P17" s="918">
        <v>1591795</v>
      </c>
    </row>
    <row r="18" spans="1:16" ht="15.6" customHeight="1">
      <c r="A18" s="916">
        <v>13</v>
      </c>
      <c r="B18" s="917" t="s">
        <v>75</v>
      </c>
      <c r="C18" s="918">
        <v>749.43000000000006</v>
      </c>
      <c r="D18" s="918">
        <v>1120398</v>
      </c>
      <c r="E18" s="920">
        <v>0</v>
      </c>
      <c r="F18" s="920">
        <v>0</v>
      </c>
      <c r="G18" s="920">
        <v>0</v>
      </c>
      <c r="H18" s="921">
        <v>0</v>
      </c>
      <c r="I18" s="921">
        <v>0</v>
      </c>
      <c r="J18" s="921">
        <v>0</v>
      </c>
      <c r="K18" s="922">
        <v>1495</v>
      </c>
      <c r="L18" s="918">
        <v>102750</v>
      </c>
      <c r="M18" s="923">
        <v>1495</v>
      </c>
      <c r="N18" s="918">
        <v>149500</v>
      </c>
      <c r="O18" s="918">
        <v>252250</v>
      </c>
      <c r="P18" s="918">
        <v>1372648</v>
      </c>
    </row>
    <row r="19" spans="1:16" ht="15.6" customHeight="1">
      <c r="A19" s="916">
        <v>14</v>
      </c>
      <c r="B19" s="917" t="s">
        <v>76</v>
      </c>
      <c r="C19" s="918">
        <v>809.9799999999999</v>
      </c>
      <c r="D19" s="918">
        <v>1378586</v>
      </c>
      <c r="E19" s="920">
        <v>0</v>
      </c>
      <c r="F19" s="920">
        <v>0</v>
      </c>
      <c r="G19" s="920">
        <v>0</v>
      </c>
      <c r="H19" s="921">
        <v>0</v>
      </c>
      <c r="I19" s="921">
        <v>0</v>
      </c>
      <c r="J19" s="921">
        <v>0</v>
      </c>
      <c r="K19" s="922">
        <v>1702</v>
      </c>
      <c r="L19" s="918">
        <v>116977</v>
      </c>
      <c r="M19" s="923">
        <v>1702</v>
      </c>
      <c r="N19" s="918">
        <v>170200</v>
      </c>
      <c r="O19" s="918">
        <v>287177</v>
      </c>
      <c r="P19" s="918">
        <v>1665763</v>
      </c>
    </row>
    <row r="20" spans="1:16" ht="15.6" customHeight="1">
      <c r="A20" s="924">
        <v>15</v>
      </c>
      <c r="B20" s="925" t="s">
        <v>77</v>
      </c>
      <c r="C20" s="926">
        <v>553.79999999999995</v>
      </c>
      <c r="D20" s="926">
        <v>2001987</v>
      </c>
      <c r="E20" s="927">
        <v>224419</v>
      </c>
      <c r="F20" s="927">
        <v>0</v>
      </c>
      <c r="G20" s="927">
        <v>224419</v>
      </c>
      <c r="H20" s="928">
        <v>-201978</v>
      </c>
      <c r="I20" s="928">
        <v>22441</v>
      </c>
      <c r="J20" s="928">
        <v>-22441</v>
      </c>
      <c r="K20" s="929">
        <v>0</v>
      </c>
      <c r="L20" s="926">
        <v>0</v>
      </c>
      <c r="M20" s="930">
        <v>3615</v>
      </c>
      <c r="N20" s="926">
        <v>361500</v>
      </c>
      <c r="O20" s="926">
        <v>361500</v>
      </c>
      <c r="P20" s="926">
        <v>2363487</v>
      </c>
    </row>
    <row r="21" spans="1:16" ht="15.6" customHeight="1">
      <c r="A21" s="916">
        <v>16</v>
      </c>
      <c r="B21" s="917" t="s">
        <v>78</v>
      </c>
      <c r="C21" s="918">
        <v>686.73</v>
      </c>
      <c r="D21" s="919">
        <v>3345749</v>
      </c>
      <c r="E21" s="920">
        <v>0</v>
      </c>
      <c r="F21" s="920">
        <v>0</v>
      </c>
      <c r="G21" s="920">
        <v>0</v>
      </c>
      <c r="H21" s="921">
        <v>0</v>
      </c>
      <c r="I21" s="921">
        <v>0</v>
      </c>
      <c r="J21" s="921">
        <v>0</v>
      </c>
      <c r="K21" s="922">
        <v>4872</v>
      </c>
      <c r="L21" s="918">
        <v>334848</v>
      </c>
      <c r="M21" s="923">
        <v>4872</v>
      </c>
      <c r="N21" s="918">
        <v>487200</v>
      </c>
      <c r="O21" s="918">
        <v>822048</v>
      </c>
      <c r="P21" s="918">
        <v>4167797</v>
      </c>
    </row>
    <row r="22" spans="1:16" ht="15.6" customHeight="1">
      <c r="A22" s="916">
        <v>17</v>
      </c>
      <c r="B22" s="917" t="s">
        <v>79</v>
      </c>
      <c r="C22" s="918">
        <v>801.47762416806802</v>
      </c>
      <c r="D22" s="918">
        <v>35581599</v>
      </c>
      <c r="E22" s="920">
        <v>25595514</v>
      </c>
      <c r="F22" s="920">
        <v>13580692</v>
      </c>
      <c r="G22" s="920">
        <v>12014822</v>
      </c>
      <c r="H22" s="921">
        <v>-10813340</v>
      </c>
      <c r="I22" s="921">
        <v>1201482</v>
      </c>
      <c r="J22" s="921">
        <v>-1201482</v>
      </c>
      <c r="K22" s="922">
        <v>0</v>
      </c>
      <c r="L22" s="918">
        <v>0</v>
      </c>
      <c r="M22" s="923">
        <v>44395</v>
      </c>
      <c r="N22" s="918">
        <v>4439500</v>
      </c>
      <c r="O22" s="918">
        <v>18020192</v>
      </c>
      <c r="P22" s="918">
        <v>53601791</v>
      </c>
    </row>
    <row r="23" spans="1:16" ht="15.6" customHeight="1">
      <c r="A23" s="916">
        <v>18</v>
      </c>
      <c r="B23" s="917" t="s">
        <v>80</v>
      </c>
      <c r="C23" s="918">
        <v>845.94999999999993</v>
      </c>
      <c r="D23" s="918">
        <v>860331</v>
      </c>
      <c r="E23" s="920">
        <v>0</v>
      </c>
      <c r="F23" s="920">
        <v>0</v>
      </c>
      <c r="G23" s="920">
        <v>0</v>
      </c>
      <c r="H23" s="921">
        <v>0</v>
      </c>
      <c r="I23" s="921">
        <v>0</v>
      </c>
      <c r="J23" s="921">
        <v>0</v>
      </c>
      <c r="K23" s="922">
        <v>1017</v>
      </c>
      <c r="L23" s="918">
        <v>69897</v>
      </c>
      <c r="M23" s="923">
        <v>1017</v>
      </c>
      <c r="N23" s="918">
        <v>101700</v>
      </c>
      <c r="O23" s="918">
        <v>171597</v>
      </c>
      <c r="P23" s="918">
        <v>1031928</v>
      </c>
    </row>
    <row r="24" spans="1:16" ht="15.6" customHeight="1">
      <c r="A24" s="916">
        <v>19</v>
      </c>
      <c r="B24" s="917" t="s">
        <v>81</v>
      </c>
      <c r="C24" s="918">
        <v>905.43</v>
      </c>
      <c r="D24" s="918">
        <v>1783697</v>
      </c>
      <c r="E24" s="920">
        <v>0</v>
      </c>
      <c r="F24" s="920">
        <v>0</v>
      </c>
      <c r="G24" s="920">
        <v>0</v>
      </c>
      <c r="H24" s="921">
        <v>0</v>
      </c>
      <c r="I24" s="921">
        <v>0</v>
      </c>
      <c r="J24" s="921">
        <v>0</v>
      </c>
      <c r="K24" s="922">
        <v>1970</v>
      </c>
      <c r="L24" s="918">
        <v>135396</v>
      </c>
      <c r="M24" s="923">
        <v>1970</v>
      </c>
      <c r="N24" s="918">
        <v>197000</v>
      </c>
      <c r="O24" s="918">
        <v>332396</v>
      </c>
      <c r="P24" s="918">
        <v>2116093</v>
      </c>
    </row>
    <row r="25" spans="1:16" ht="15.6" customHeight="1">
      <c r="A25" s="924">
        <v>20</v>
      </c>
      <c r="B25" s="925" t="s">
        <v>82</v>
      </c>
      <c r="C25" s="926">
        <v>586.16999999999996</v>
      </c>
      <c r="D25" s="926">
        <v>3437301</v>
      </c>
      <c r="E25" s="927">
        <v>175620</v>
      </c>
      <c r="F25" s="927">
        <v>0</v>
      </c>
      <c r="G25" s="927">
        <v>175620</v>
      </c>
      <c r="H25" s="928">
        <v>-158058</v>
      </c>
      <c r="I25" s="928">
        <v>17562</v>
      </c>
      <c r="J25" s="928">
        <v>-17562</v>
      </c>
      <c r="K25" s="929">
        <v>0</v>
      </c>
      <c r="L25" s="926">
        <v>0</v>
      </c>
      <c r="M25" s="930">
        <v>5864</v>
      </c>
      <c r="N25" s="926">
        <v>586400</v>
      </c>
      <c r="O25" s="926">
        <v>586400</v>
      </c>
      <c r="P25" s="926">
        <v>4023701</v>
      </c>
    </row>
    <row r="26" spans="1:16" ht="15.6" customHeight="1">
      <c r="A26" s="916">
        <v>21</v>
      </c>
      <c r="B26" s="917" t="s">
        <v>83</v>
      </c>
      <c r="C26" s="918">
        <v>610.35</v>
      </c>
      <c r="D26" s="919">
        <v>1772456</v>
      </c>
      <c r="E26" s="920">
        <v>0</v>
      </c>
      <c r="F26" s="920">
        <v>0</v>
      </c>
      <c r="G26" s="920">
        <v>0</v>
      </c>
      <c r="H26" s="921">
        <v>0</v>
      </c>
      <c r="I26" s="921">
        <v>0</v>
      </c>
      <c r="J26" s="921">
        <v>0</v>
      </c>
      <c r="K26" s="922">
        <v>2904</v>
      </c>
      <c r="L26" s="918">
        <v>199589</v>
      </c>
      <c r="M26" s="923">
        <v>2904</v>
      </c>
      <c r="N26" s="918">
        <v>290400</v>
      </c>
      <c r="O26" s="918">
        <v>489989</v>
      </c>
      <c r="P26" s="918">
        <v>2262445</v>
      </c>
    </row>
    <row r="27" spans="1:16" ht="15.6" customHeight="1">
      <c r="A27" s="916">
        <v>22</v>
      </c>
      <c r="B27" s="917" t="s">
        <v>84</v>
      </c>
      <c r="C27" s="918">
        <v>496.36</v>
      </c>
      <c r="D27" s="918">
        <v>1523329</v>
      </c>
      <c r="E27" s="920">
        <v>0</v>
      </c>
      <c r="F27" s="920">
        <v>0</v>
      </c>
      <c r="G27" s="920">
        <v>0</v>
      </c>
      <c r="H27" s="921">
        <v>0</v>
      </c>
      <c r="I27" s="921">
        <v>0</v>
      </c>
      <c r="J27" s="921">
        <v>0</v>
      </c>
      <c r="K27" s="922">
        <v>3069</v>
      </c>
      <c r="L27" s="918">
        <v>210929</v>
      </c>
      <c r="M27" s="923">
        <v>3069</v>
      </c>
      <c r="N27" s="918">
        <v>306900</v>
      </c>
      <c r="O27" s="918">
        <v>517829</v>
      </c>
      <c r="P27" s="918">
        <v>2041158</v>
      </c>
    </row>
    <row r="28" spans="1:16" ht="15.6" customHeight="1">
      <c r="A28" s="916">
        <v>23</v>
      </c>
      <c r="B28" s="917" t="s">
        <v>85</v>
      </c>
      <c r="C28" s="918">
        <v>688.58</v>
      </c>
      <c r="D28" s="918">
        <v>9116799</v>
      </c>
      <c r="E28" s="920">
        <v>0</v>
      </c>
      <c r="F28" s="920">
        <v>0</v>
      </c>
      <c r="G28" s="920">
        <v>0</v>
      </c>
      <c r="H28" s="921">
        <v>0</v>
      </c>
      <c r="I28" s="921">
        <v>0</v>
      </c>
      <c r="J28" s="921">
        <v>0</v>
      </c>
      <c r="K28" s="922">
        <v>13240</v>
      </c>
      <c r="L28" s="918">
        <v>909972</v>
      </c>
      <c r="M28" s="923">
        <v>13240</v>
      </c>
      <c r="N28" s="918">
        <v>1324000</v>
      </c>
      <c r="O28" s="918">
        <v>2233972</v>
      </c>
      <c r="P28" s="918">
        <v>11350771</v>
      </c>
    </row>
    <row r="29" spans="1:16" ht="15.6" customHeight="1">
      <c r="A29" s="916">
        <v>24</v>
      </c>
      <c r="B29" s="917" t="s">
        <v>86</v>
      </c>
      <c r="C29" s="918">
        <v>854.24999999999989</v>
      </c>
      <c r="D29" s="918">
        <v>4055979</v>
      </c>
      <c r="E29" s="920">
        <v>2421938</v>
      </c>
      <c r="F29" s="920">
        <v>1654734</v>
      </c>
      <c r="G29" s="920">
        <v>767204</v>
      </c>
      <c r="H29" s="921">
        <v>-690484</v>
      </c>
      <c r="I29" s="921">
        <v>76720</v>
      </c>
      <c r="J29" s="921">
        <v>-76720</v>
      </c>
      <c r="K29" s="922">
        <v>0</v>
      </c>
      <c r="L29" s="918">
        <v>0</v>
      </c>
      <c r="M29" s="923">
        <v>4748</v>
      </c>
      <c r="N29" s="918">
        <v>474800</v>
      </c>
      <c r="O29" s="918">
        <v>2129534</v>
      </c>
      <c r="P29" s="918">
        <v>6185513</v>
      </c>
    </row>
    <row r="30" spans="1:16" ht="15.6" customHeight="1">
      <c r="A30" s="924">
        <v>25</v>
      </c>
      <c r="B30" s="925" t="s">
        <v>87</v>
      </c>
      <c r="C30" s="926">
        <v>653.73</v>
      </c>
      <c r="D30" s="926">
        <v>1421863</v>
      </c>
      <c r="E30" s="927">
        <v>0</v>
      </c>
      <c r="F30" s="927">
        <v>0</v>
      </c>
      <c r="G30" s="927">
        <v>0</v>
      </c>
      <c r="H30" s="928">
        <v>0</v>
      </c>
      <c r="I30" s="928">
        <v>0</v>
      </c>
      <c r="J30" s="928">
        <v>0</v>
      </c>
      <c r="K30" s="929">
        <v>2175</v>
      </c>
      <c r="L30" s="926">
        <v>149486</v>
      </c>
      <c r="M30" s="930">
        <v>2175</v>
      </c>
      <c r="N30" s="926">
        <v>217500</v>
      </c>
      <c r="O30" s="926">
        <v>366986</v>
      </c>
      <c r="P30" s="926">
        <v>1788849</v>
      </c>
    </row>
    <row r="31" spans="1:16" ht="15.6" customHeight="1">
      <c r="A31" s="916">
        <v>26</v>
      </c>
      <c r="B31" s="917" t="s">
        <v>88</v>
      </c>
      <c r="C31" s="918">
        <v>836.83</v>
      </c>
      <c r="D31" s="919">
        <v>39870765</v>
      </c>
      <c r="E31" s="920">
        <v>23386991</v>
      </c>
      <c r="F31" s="920">
        <v>14897747</v>
      </c>
      <c r="G31" s="920">
        <v>8489244</v>
      </c>
      <c r="H31" s="921">
        <v>-7640320</v>
      </c>
      <c r="I31" s="921">
        <v>848924</v>
      </c>
      <c r="J31" s="921">
        <v>-848924</v>
      </c>
      <c r="K31" s="922">
        <v>0</v>
      </c>
      <c r="L31" s="918">
        <v>0</v>
      </c>
      <c r="M31" s="923">
        <v>47645</v>
      </c>
      <c r="N31" s="918">
        <v>4764500</v>
      </c>
      <c r="O31" s="918">
        <v>19662247</v>
      </c>
      <c r="P31" s="918">
        <v>59533012</v>
      </c>
    </row>
    <row r="32" spans="1:16" ht="15.6" customHeight="1">
      <c r="A32" s="916">
        <v>27</v>
      </c>
      <c r="B32" s="917" t="s">
        <v>89</v>
      </c>
      <c r="C32" s="918">
        <v>693.06</v>
      </c>
      <c r="D32" s="918">
        <v>3867968</v>
      </c>
      <c r="E32" s="920">
        <v>0</v>
      </c>
      <c r="F32" s="920">
        <v>0</v>
      </c>
      <c r="G32" s="920">
        <v>0</v>
      </c>
      <c r="H32" s="921">
        <v>0</v>
      </c>
      <c r="I32" s="921">
        <v>0</v>
      </c>
      <c r="J32" s="921">
        <v>0</v>
      </c>
      <c r="K32" s="922">
        <v>5581</v>
      </c>
      <c r="L32" s="918">
        <v>383577</v>
      </c>
      <c r="M32" s="923">
        <v>5581</v>
      </c>
      <c r="N32" s="918">
        <v>558100</v>
      </c>
      <c r="O32" s="918">
        <v>941677</v>
      </c>
      <c r="P32" s="918">
        <v>4809645</v>
      </c>
    </row>
    <row r="33" spans="1:16" ht="15.6" customHeight="1">
      <c r="A33" s="916">
        <v>28</v>
      </c>
      <c r="B33" s="917" t="s">
        <v>90</v>
      </c>
      <c r="C33" s="918">
        <v>694.4</v>
      </c>
      <c r="D33" s="918">
        <v>21600701</v>
      </c>
      <c r="E33" s="920">
        <v>1996377</v>
      </c>
      <c r="F33" s="920">
        <v>1996377</v>
      </c>
      <c r="G33" s="920">
        <v>0</v>
      </c>
      <c r="H33" s="921">
        <v>0</v>
      </c>
      <c r="I33" s="921">
        <v>0</v>
      </c>
      <c r="J33" s="921">
        <v>0</v>
      </c>
      <c r="K33" s="922">
        <v>31107</v>
      </c>
      <c r="L33" s="918">
        <v>2137953</v>
      </c>
      <c r="M33" s="923">
        <v>31107</v>
      </c>
      <c r="N33" s="918">
        <v>3110700</v>
      </c>
      <c r="O33" s="918">
        <v>7245030</v>
      </c>
      <c r="P33" s="918">
        <v>28845731</v>
      </c>
    </row>
    <row r="34" spans="1:16" ht="15.6" customHeight="1">
      <c r="A34" s="916">
        <v>29</v>
      </c>
      <c r="B34" s="917" t="s">
        <v>91</v>
      </c>
      <c r="C34" s="918">
        <v>754.94999999999993</v>
      </c>
      <c r="D34" s="918">
        <v>10551936</v>
      </c>
      <c r="E34" s="920">
        <v>0</v>
      </c>
      <c r="F34" s="920">
        <v>0</v>
      </c>
      <c r="G34" s="920">
        <v>0</v>
      </c>
      <c r="H34" s="921">
        <v>0</v>
      </c>
      <c r="I34" s="921">
        <v>0</v>
      </c>
      <c r="J34" s="921">
        <v>0</v>
      </c>
      <c r="K34" s="922">
        <v>13977</v>
      </c>
      <c r="L34" s="918">
        <v>960625</v>
      </c>
      <c r="M34" s="923">
        <v>13977</v>
      </c>
      <c r="N34" s="918">
        <v>1397700</v>
      </c>
      <c r="O34" s="918">
        <v>2358325</v>
      </c>
      <c r="P34" s="918">
        <v>12910261</v>
      </c>
    </row>
    <row r="35" spans="1:16" ht="15.6" customHeight="1">
      <c r="A35" s="924">
        <v>30</v>
      </c>
      <c r="B35" s="925" t="s">
        <v>92</v>
      </c>
      <c r="C35" s="926">
        <v>727.17</v>
      </c>
      <c r="D35" s="926">
        <v>1841194</v>
      </c>
      <c r="E35" s="927">
        <v>0</v>
      </c>
      <c r="F35" s="927">
        <v>0</v>
      </c>
      <c r="G35" s="927">
        <v>0</v>
      </c>
      <c r="H35" s="928">
        <v>0</v>
      </c>
      <c r="I35" s="928">
        <v>0</v>
      </c>
      <c r="J35" s="928">
        <v>0</v>
      </c>
      <c r="K35" s="929">
        <v>2532</v>
      </c>
      <c r="L35" s="926">
        <v>174022</v>
      </c>
      <c r="M35" s="930">
        <v>2532</v>
      </c>
      <c r="N35" s="926">
        <v>253200</v>
      </c>
      <c r="O35" s="926">
        <v>427222</v>
      </c>
      <c r="P35" s="926">
        <v>2268416</v>
      </c>
    </row>
    <row r="36" spans="1:16" ht="15.6" customHeight="1">
      <c r="A36" s="916">
        <v>31</v>
      </c>
      <c r="B36" s="917" t="s">
        <v>93</v>
      </c>
      <c r="C36" s="918">
        <v>620.83000000000004</v>
      </c>
      <c r="D36" s="919">
        <v>4065195</v>
      </c>
      <c r="E36" s="920">
        <v>0</v>
      </c>
      <c r="F36" s="920">
        <v>0</v>
      </c>
      <c r="G36" s="920">
        <v>0</v>
      </c>
      <c r="H36" s="921">
        <v>0</v>
      </c>
      <c r="I36" s="921">
        <v>0</v>
      </c>
      <c r="J36" s="921">
        <v>0</v>
      </c>
      <c r="K36" s="922">
        <v>6548</v>
      </c>
      <c r="L36" s="918">
        <v>450038</v>
      </c>
      <c r="M36" s="923">
        <v>6548</v>
      </c>
      <c r="N36" s="918">
        <v>654800</v>
      </c>
      <c r="O36" s="918">
        <v>1104838</v>
      </c>
      <c r="P36" s="918">
        <v>5170033</v>
      </c>
    </row>
    <row r="37" spans="1:16" ht="15.6" customHeight="1">
      <c r="A37" s="916">
        <v>32</v>
      </c>
      <c r="B37" s="917" t="s">
        <v>94</v>
      </c>
      <c r="C37" s="918">
        <v>559.77</v>
      </c>
      <c r="D37" s="918">
        <v>14303803</v>
      </c>
      <c r="E37" s="920">
        <v>0</v>
      </c>
      <c r="F37" s="920">
        <v>0</v>
      </c>
      <c r="G37" s="920">
        <v>0</v>
      </c>
      <c r="H37" s="921">
        <v>0</v>
      </c>
      <c r="I37" s="921">
        <v>0</v>
      </c>
      <c r="J37" s="921">
        <v>0</v>
      </c>
      <c r="K37" s="922">
        <v>25553</v>
      </c>
      <c r="L37" s="918">
        <v>1756232</v>
      </c>
      <c r="M37" s="923">
        <v>25553</v>
      </c>
      <c r="N37" s="918">
        <v>2555300</v>
      </c>
      <c r="O37" s="918">
        <v>4311532</v>
      </c>
      <c r="P37" s="918">
        <v>18615335</v>
      </c>
    </row>
    <row r="38" spans="1:16" ht="15.6" customHeight="1">
      <c r="A38" s="916">
        <v>33</v>
      </c>
      <c r="B38" s="917" t="s">
        <v>95</v>
      </c>
      <c r="C38" s="918">
        <v>655.31000000000006</v>
      </c>
      <c r="D38" s="918">
        <v>1089125</v>
      </c>
      <c r="E38" s="920">
        <v>0</v>
      </c>
      <c r="F38" s="920">
        <v>0</v>
      </c>
      <c r="G38" s="920">
        <v>0</v>
      </c>
      <c r="H38" s="921">
        <v>0</v>
      </c>
      <c r="I38" s="921">
        <v>0</v>
      </c>
      <c r="J38" s="921">
        <v>0</v>
      </c>
      <c r="K38" s="922">
        <v>1662</v>
      </c>
      <c r="L38" s="918">
        <v>114228</v>
      </c>
      <c r="M38" s="923">
        <v>1662</v>
      </c>
      <c r="N38" s="918">
        <v>166200</v>
      </c>
      <c r="O38" s="918">
        <v>280428</v>
      </c>
      <c r="P38" s="918">
        <v>1369553</v>
      </c>
    </row>
    <row r="39" spans="1:16" ht="15.6" customHeight="1">
      <c r="A39" s="916">
        <v>34</v>
      </c>
      <c r="B39" s="917" t="s">
        <v>96</v>
      </c>
      <c r="C39" s="918">
        <v>644.11000000000013</v>
      </c>
      <c r="D39" s="918">
        <v>2693024</v>
      </c>
      <c r="E39" s="920">
        <v>0</v>
      </c>
      <c r="F39" s="920">
        <v>0</v>
      </c>
      <c r="G39" s="920">
        <v>0</v>
      </c>
      <c r="H39" s="921">
        <v>0</v>
      </c>
      <c r="I39" s="921">
        <v>0</v>
      </c>
      <c r="J39" s="921">
        <v>0</v>
      </c>
      <c r="K39" s="922">
        <v>4181</v>
      </c>
      <c r="L39" s="918">
        <v>287356</v>
      </c>
      <c r="M39" s="923">
        <v>4181</v>
      </c>
      <c r="N39" s="918">
        <v>418100</v>
      </c>
      <c r="O39" s="918">
        <v>705456</v>
      </c>
      <c r="P39" s="918">
        <v>3398480</v>
      </c>
    </row>
    <row r="40" spans="1:16" ht="15.6" customHeight="1">
      <c r="A40" s="924">
        <v>35</v>
      </c>
      <c r="B40" s="925" t="s">
        <v>97</v>
      </c>
      <c r="C40" s="926">
        <v>537.96</v>
      </c>
      <c r="D40" s="926">
        <v>3305764</v>
      </c>
      <c r="E40" s="927">
        <v>0</v>
      </c>
      <c r="F40" s="927">
        <v>0</v>
      </c>
      <c r="G40" s="927">
        <v>0</v>
      </c>
      <c r="H40" s="928">
        <v>0</v>
      </c>
      <c r="I40" s="928">
        <v>0</v>
      </c>
      <c r="J40" s="928">
        <v>0</v>
      </c>
      <c r="K40" s="929">
        <v>6145</v>
      </c>
      <c r="L40" s="926">
        <v>422340</v>
      </c>
      <c r="M40" s="930">
        <v>6145</v>
      </c>
      <c r="N40" s="926">
        <v>614500</v>
      </c>
      <c r="O40" s="926">
        <v>1036840</v>
      </c>
      <c r="P40" s="926">
        <v>4342604</v>
      </c>
    </row>
    <row r="41" spans="1:16" ht="15.6" customHeight="1">
      <c r="A41" s="916">
        <v>36</v>
      </c>
      <c r="B41" s="917" t="s">
        <v>98</v>
      </c>
      <c r="C41" s="918">
        <v>727.23177743956114</v>
      </c>
      <c r="D41" s="931">
        <v>32713656</v>
      </c>
      <c r="E41" s="920">
        <v>0</v>
      </c>
      <c r="F41" s="920">
        <v>0</v>
      </c>
      <c r="G41" s="920">
        <v>0</v>
      </c>
      <c r="H41" s="921">
        <v>0</v>
      </c>
      <c r="I41" s="921">
        <v>0</v>
      </c>
      <c r="J41" s="921">
        <v>0</v>
      </c>
      <c r="K41" s="922">
        <v>44637</v>
      </c>
      <c r="L41" s="918">
        <v>3067857</v>
      </c>
      <c r="M41" s="923">
        <v>44637</v>
      </c>
      <c r="N41" s="918">
        <v>4463700</v>
      </c>
      <c r="O41" s="918">
        <v>7531557</v>
      </c>
      <c r="P41" s="918">
        <v>40245213</v>
      </c>
    </row>
    <row r="42" spans="1:16" ht="15.6" customHeight="1">
      <c r="A42" s="916">
        <v>37</v>
      </c>
      <c r="B42" s="917" t="s">
        <v>99</v>
      </c>
      <c r="C42" s="918">
        <v>653.61</v>
      </c>
      <c r="D42" s="918">
        <v>12614019</v>
      </c>
      <c r="E42" s="920">
        <v>0</v>
      </c>
      <c r="F42" s="920">
        <v>0</v>
      </c>
      <c r="G42" s="920">
        <v>0</v>
      </c>
      <c r="H42" s="921">
        <v>0</v>
      </c>
      <c r="I42" s="921">
        <v>0</v>
      </c>
      <c r="J42" s="921">
        <v>0</v>
      </c>
      <c r="K42" s="922">
        <v>19299</v>
      </c>
      <c r="L42" s="918">
        <v>1326401</v>
      </c>
      <c r="M42" s="923">
        <v>19299</v>
      </c>
      <c r="N42" s="918">
        <v>1929900</v>
      </c>
      <c r="O42" s="918">
        <v>3256301</v>
      </c>
      <c r="P42" s="918">
        <v>15870320</v>
      </c>
    </row>
    <row r="43" spans="1:16" ht="15.6" customHeight="1">
      <c r="A43" s="916">
        <v>38</v>
      </c>
      <c r="B43" s="917" t="s">
        <v>100</v>
      </c>
      <c r="C43" s="918">
        <v>829.92000000000007</v>
      </c>
      <c r="D43" s="918">
        <v>3235028</v>
      </c>
      <c r="E43" s="920">
        <v>5387703</v>
      </c>
      <c r="F43" s="920">
        <v>1258024</v>
      </c>
      <c r="G43" s="920">
        <v>4129679</v>
      </c>
      <c r="H43" s="921">
        <v>-3716712</v>
      </c>
      <c r="I43" s="921">
        <v>412967</v>
      </c>
      <c r="J43" s="921">
        <v>-412967</v>
      </c>
      <c r="K43" s="922">
        <v>0</v>
      </c>
      <c r="L43" s="918">
        <v>0</v>
      </c>
      <c r="M43" s="923">
        <v>3898</v>
      </c>
      <c r="N43" s="918">
        <v>389800</v>
      </c>
      <c r="O43" s="918">
        <v>1647824</v>
      </c>
      <c r="P43" s="918">
        <v>4882852</v>
      </c>
    </row>
    <row r="44" spans="1:16" ht="15.6" customHeight="1">
      <c r="A44" s="916">
        <v>39</v>
      </c>
      <c r="B44" s="917" t="s">
        <v>101</v>
      </c>
      <c r="C44" s="918">
        <v>779.65573042776396</v>
      </c>
      <c r="D44" s="918">
        <v>2095715</v>
      </c>
      <c r="E44" s="920">
        <v>324688</v>
      </c>
      <c r="F44" s="920">
        <v>324688</v>
      </c>
      <c r="G44" s="920">
        <v>0</v>
      </c>
      <c r="H44" s="921">
        <v>0</v>
      </c>
      <c r="I44" s="921">
        <v>0</v>
      </c>
      <c r="J44" s="921">
        <v>0</v>
      </c>
      <c r="K44" s="922">
        <v>2688</v>
      </c>
      <c r="L44" s="918">
        <v>184744</v>
      </c>
      <c r="M44" s="923">
        <v>2688</v>
      </c>
      <c r="N44" s="918">
        <v>268800</v>
      </c>
      <c r="O44" s="918">
        <v>778232</v>
      </c>
      <c r="P44" s="918">
        <v>2873947</v>
      </c>
    </row>
    <row r="45" spans="1:16" ht="15.6" customHeight="1">
      <c r="A45" s="924">
        <v>40</v>
      </c>
      <c r="B45" s="925" t="s">
        <v>102</v>
      </c>
      <c r="C45" s="926">
        <v>700.2700000000001</v>
      </c>
      <c r="D45" s="926">
        <v>15848511</v>
      </c>
      <c r="E45" s="927">
        <v>0</v>
      </c>
      <c r="F45" s="927">
        <v>0</v>
      </c>
      <c r="G45" s="927">
        <v>0</v>
      </c>
      <c r="H45" s="928">
        <v>0</v>
      </c>
      <c r="I45" s="928">
        <v>0</v>
      </c>
      <c r="J45" s="928">
        <v>0</v>
      </c>
      <c r="K45" s="929">
        <v>22632</v>
      </c>
      <c r="L45" s="926">
        <v>1555475</v>
      </c>
      <c r="M45" s="930">
        <v>22632</v>
      </c>
      <c r="N45" s="926">
        <v>2263200</v>
      </c>
      <c r="O45" s="926">
        <v>3818675</v>
      </c>
      <c r="P45" s="926">
        <v>19667186</v>
      </c>
    </row>
    <row r="46" spans="1:16" ht="15.6" customHeight="1">
      <c r="A46" s="916">
        <v>41</v>
      </c>
      <c r="B46" s="917" t="s">
        <v>103</v>
      </c>
      <c r="C46" s="918">
        <v>886.22</v>
      </c>
      <c r="D46" s="919">
        <v>1270839</v>
      </c>
      <c r="E46" s="920">
        <v>0</v>
      </c>
      <c r="F46" s="920">
        <v>0</v>
      </c>
      <c r="G46" s="920">
        <v>0</v>
      </c>
      <c r="H46" s="921">
        <v>0</v>
      </c>
      <c r="I46" s="921">
        <v>0</v>
      </c>
      <c r="J46" s="921">
        <v>0</v>
      </c>
      <c r="K46" s="922">
        <v>1434</v>
      </c>
      <c r="L46" s="918">
        <v>98557</v>
      </c>
      <c r="M46" s="923">
        <v>1434</v>
      </c>
      <c r="N46" s="918">
        <v>143400</v>
      </c>
      <c r="O46" s="918">
        <v>241957</v>
      </c>
      <c r="P46" s="918">
        <v>1512796</v>
      </c>
    </row>
    <row r="47" spans="1:16" ht="15.6" customHeight="1">
      <c r="A47" s="916">
        <v>42</v>
      </c>
      <c r="B47" s="917" t="s">
        <v>104</v>
      </c>
      <c r="C47" s="918">
        <v>534.28</v>
      </c>
      <c r="D47" s="918">
        <v>1640774</v>
      </c>
      <c r="E47" s="920">
        <v>0</v>
      </c>
      <c r="F47" s="920">
        <v>0</v>
      </c>
      <c r="G47" s="920">
        <v>0</v>
      </c>
      <c r="H47" s="921">
        <v>0</v>
      </c>
      <c r="I47" s="921">
        <v>0</v>
      </c>
      <c r="J47" s="921">
        <v>0</v>
      </c>
      <c r="K47" s="922">
        <v>3071</v>
      </c>
      <c r="L47" s="918">
        <v>211067</v>
      </c>
      <c r="M47" s="923">
        <v>3071</v>
      </c>
      <c r="N47" s="918">
        <v>307100</v>
      </c>
      <c r="O47" s="918">
        <v>518167</v>
      </c>
      <c r="P47" s="918">
        <v>2158941</v>
      </c>
    </row>
    <row r="48" spans="1:16" ht="15.6" customHeight="1">
      <c r="A48" s="916">
        <v>43</v>
      </c>
      <c r="B48" s="917" t="s">
        <v>105</v>
      </c>
      <c r="C48" s="918">
        <v>574.6099999999999</v>
      </c>
      <c r="D48" s="918">
        <v>2366819</v>
      </c>
      <c r="E48" s="920">
        <v>0</v>
      </c>
      <c r="F48" s="920">
        <v>0</v>
      </c>
      <c r="G48" s="920">
        <v>0</v>
      </c>
      <c r="H48" s="921">
        <v>0</v>
      </c>
      <c r="I48" s="921">
        <v>0</v>
      </c>
      <c r="J48" s="921">
        <v>0</v>
      </c>
      <c r="K48" s="922">
        <v>4119</v>
      </c>
      <c r="L48" s="918">
        <v>283095</v>
      </c>
      <c r="M48" s="923">
        <v>4119</v>
      </c>
      <c r="N48" s="918">
        <v>411900</v>
      </c>
      <c r="O48" s="918">
        <v>694995</v>
      </c>
      <c r="P48" s="918">
        <v>3061814</v>
      </c>
    </row>
    <row r="49" spans="1:16" ht="15.6" customHeight="1">
      <c r="A49" s="916">
        <v>44</v>
      </c>
      <c r="B49" s="917" t="s">
        <v>106</v>
      </c>
      <c r="C49" s="918">
        <v>663.16000000000008</v>
      </c>
      <c r="D49" s="918">
        <v>4679920</v>
      </c>
      <c r="E49" s="920">
        <v>0</v>
      </c>
      <c r="F49" s="920">
        <v>0</v>
      </c>
      <c r="G49" s="920">
        <v>0</v>
      </c>
      <c r="H49" s="921">
        <v>0</v>
      </c>
      <c r="I49" s="921">
        <v>0</v>
      </c>
      <c r="J49" s="921">
        <v>0</v>
      </c>
      <c r="K49" s="922">
        <v>7057</v>
      </c>
      <c r="L49" s="918">
        <v>485021</v>
      </c>
      <c r="M49" s="923">
        <v>7057</v>
      </c>
      <c r="N49" s="918">
        <v>705700</v>
      </c>
      <c r="O49" s="918">
        <v>1190721</v>
      </c>
      <c r="P49" s="918">
        <v>5870641</v>
      </c>
    </row>
    <row r="50" spans="1:16" ht="15.6" customHeight="1">
      <c r="A50" s="924">
        <v>45</v>
      </c>
      <c r="B50" s="925" t="s">
        <v>107</v>
      </c>
      <c r="C50" s="926">
        <v>753.96000000000015</v>
      </c>
      <c r="D50" s="926">
        <v>7154326</v>
      </c>
      <c r="E50" s="927">
        <v>9520260</v>
      </c>
      <c r="F50" s="927">
        <v>2883682</v>
      </c>
      <c r="G50" s="927">
        <v>6636578</v>
      </c>
      <c r="H50" s="928">
        <v>-6098845</v>
      </c>
      <c r="I50" s="928">
        <v>537733</v>
      </c>
      <c r="J50" s="928">
        <v>-537733</v>
      </c>
      <c r="K50" s="929">
        <v>0</v>
      </c>
      <c r="L50" s="926">
        <v>0</v>
      </c>
      <c r="M50" s="930">
        <v>9489</v>
      </c>
      <c r="N50" s="926">
        <v>948900</v>
      </c>
      <c r="O50" s="926">
        <v>3832582</v>
      </c>
      <c r="P50" s="926">
        <v>10986908</v>
      </c>
    </row>
    <row r="51" spans="1:16" ht="15.6" customHeight="1">
      <c r="A51" s="916">
        <v>46</v>
      </c>
      <c r="B51" s="917" t="s">
        <v>108</v>
      </c>
      <c r="C51" s="918">
        <v>728.06</v>
      </c>
      <c r="D51" s="919">
        <v>816883</v>
      </c>
      <c r="E51" s="920">
        <v>0</v>
      </c>
      <c r="F51" s="920">
        <v>0</v>
      </c>
      <c r="G51" s="920">
        <v>0</v>
      </c>
      <c r="H51" s="921">
        <v>0</v>
      </c>
      <c r="I51" s="921">
        <v>0</v>
      </c>
      <c r="J51" s="921">
        <v>0</v>
      </c>
      <c r="K51" s="922">
        <v>1122</v>
      </c>
      <c r="L51" s="918">
        <v>77114</v>
      </c>
      <c r="M51" s="923">
        <v>1122</v>
      </c>
      <c r="N51" s="918">
        <v>112200</v>
      </c>
      <c r="O51" s="918">
        <v>189314</v>
      </c>
      <c r="P51" s="918">
        <v>1006197</v>
      </c>
    </row>
    <row r="52" spans="1:16" ht="15.6" customHeight="1">
      <c r="A52" s="916">
        <v>47</v>
      </c>
      <c r="B52" s="917" t="s">
        <v>109</v>
      </c>
      <c r="C52" s="918">
        <v>910.76</v>
      </c>
      <c r="D52" s="918">
        <v>3340668</v>
      </c>
      <c r="E52" s="920">
        <v>1851066</v>
      </c>
      <c r="F52" s="920">
        <v>1060614</v>
      </c>
      <c r="G52" s="920">
        <v>790452</v>
      </c>
      <c r="H52" s="921">
        <v>-711407</v>
      </c>
      <c r="I52" s="921">
        <v>79045</v>
      </c>
      <c r="J52" s="921">
        <v>-79045</v>
      </c>
      <c r="K52" s="922">
        <v>0</v>
      </c>
      <c r="L52" s="918">
        <v>0</v>
      </c>
      <c r="M52" s="923">
        <v>3668</v>
      </c>
      <c r="N52" s="918">
        <v>366800</v>
      </c>
      <c r="O52" s="918">
        <v>1427414</v>
      </c>
      <c r="P52" s="918">
        <v>4768082</v>
      </c>
    </row>
    <row r="53" spans="1:16" ht="15.6" customHeight="1">
      <c r="A53" s="916">
        <v>48</v>
      </c>
      <c r="B53" s="917" t="s">
        <v>110</v>
      </c>
      <c r="C53" s="918">
        <v>871.07</v>
      </c>
      <c r="D53" s="918">
        <v>5050464</v>
      </c>
      <c r="E53" s="920">
        <v>0</v>
      </c>
      <c r="F53" s="920">
        <v>0</v>
      </c>
      <c r="G53" s="920">
        <v>0</v>
      </c>
      <c r="H53" s="921">
        <v>0</v>
      </c>
      <c r="I53" s="921">
        <v>0</v>
      </c>
      <c r="J53" s="921">
        <v>0</v>
      </c>
      <c r="K53" s="922">
        <v>5798</v>
      </c>
      <c r="L53" s="918">
        <v>398491</v>
      </c>
      <c r="M53" s="923">
        <v>5798</v>
      </c>
      <c r="N53" s="918">
        <v>579800</v>
      </c>
      <c r="O53" s="918">
        <v>978291</v>
      </c>
      <c r="P53" s="918">
        <v>6028755</v>
      </c>
    </row>
    <row r="54" spans="1:16" ht="15.6" customHeight="1">
      <c r="A54" s="916">
        <v>49</v>
      </c>
      <c r="B54" s="917" t="s">
        <v>111</v>
      </c>
      <c r="C54" s="918">
        <v>574.43999999999994</v>
      </c>
      <c r="D54" s="918">
        <v>8162218</v>
      </c>
      <c r="E54" s="920">
        <v>0</v>
      </c>
      <c r="F54" s="920">
        <v>0</v>
      </c>
      <c r="G54" s="920">
        <v>0</v>
      </c>
      <c r="H54" s="921">
        <v>0</v>
      </c>
      <c r="I54" s="921">
        <v>0</v>
      </c>
      <c r="J54" s="921">
        <v>0</v>
      </c>
      <c r="K54" s="922">
        <v>14209</v>
      </c>
      <c r="L54" s="918">
        <v>976571</v>
      </c>
      <c r="M54" s="923">
        <v>14209</v>
      </c>
      <c r="N54" s="918">
        <v>1420900</v>
      </c>
      <c r="O54" s="918">
        <v>2397471</v>
      </c>
      <c r="P54" s="918">
        <v>10559689</v>
      </c>
    </row>
    <row r="55" spans="1:16" ht="15.6" customHeight="1">
      <c r="A55" s="924">
        <v>50</v>
      </c>
      <c r="B55" s="925" t="s">
        <v>112</v>
      </c>
      <c r="C55" s="926">
        <v>634.46</v>
      </c>
      <c r="D55" s="926">
        <v>5104865</v>
      </c>
      <c r="E55" s="927">
        <v>0</v>
      </c>
      <c r="F55" s="927">
        <v>0</v>
      </c>
      <c r="G55" s="927">
        <v>0</v>
      </c>
      <c r="H55" s="928">
        <v>0</v>
      </c>
      <c r="I55" s="928">
        <v>0</v>
      </c>
      <c r="J55" s="928">
        <v>0</v>
      </c>
      <c r="K55" s="929">
        <v>8046</v>
      </c>
      <c r="L55" s="926">
        <v>552994</v>
      </c>
      <c r="M55" s="930">
        <v>8046</v>
      </c>
      <c r="N55" s="926">
        <v>804600</v>
      </c>
      <c r="O55" s="926">
        <v>1357594</v>
      </c>
      <c r="P55" s="926">
        <v>6462459</v>
      </c>
    </row>
    <row r="56" spans="1:16" ht="15.6" customHeight="1">
      <c r="A56" s="916">
        <v>51</v>
      </c>
      <c r="B56" s="917" t="s">
        <v>113</v>
      </c>
      <c r="C56" s="918">
        <v>706.66</v>
      </c>
      <c r="D56" s="919">
        <v>6158542</v>
      </c>
      <c r="E56" s="920">
        <v>0</v>
      </c>
      <c r="F56" s="920">
        <v>0</v>
      </c>
      <c r="G56" s="920">
        <v>0</v>
      </c>
      <c r="H56" s="921">
        <v>0</v>
      </c>
      <c r="I56" s="921">
        <v>0</v>
      </c>
      <c r="J56" s="921">
        <v>0</v>
      </c>
      <c r="K56" s="922">
        <v>8715</v>
      </c>
      <c r="L56" s="918">
        <v>598973</v>
      </c>
      <c r="M56" s="923">
        <v>8715</v>
      </c>
      <c r="N56" s="918">
        <v>871500</v>
      </c>
      <c r="O56" s="918">
        <v>1470473</v>
      </c>
      <c r="P56" s="918">
        <v>7629015</v>
      </c>
    </row>
    <row r="57" spans="1:16" ht="15.6" customHeight="1">
      <c r="A57" s="916">
        <v>52</v>
      </c>
      <c r="B57" s="917" t="s">
        <v>114</v>
      </c>
      <c r="C57" s="918">
        <v>658.37</v>
      </c>
      <c r="D57" s="918">
        <v>24787631</v>
      </c>
      <c r="E57" s="920">
        <v>0</v>
      </c>
      <c r="F57" s="920">
        <v>0</v>
      </c>
      <c r="G57" s="920">
        <v>0</v>
      </c>
      <c r="H57" s="921">
        <v>0</v>
      </c>
      <c r="I57" s="921">
        <v>0</v>
      </c>
      <c r="J57" s="921">
        <v>0</v>
      </c>
      <c r="K57" s="922">
        <v>37650</v>
      </c>
      <c r="L57" s="918">
        <v>2587647</v>
      </c>
      <c r="M57" s="923">
        <v>37650</v>
      </c>
      <c r="N57" s="918">
        <v>3765000</v>
      </c>
      <c r="O57" s="918">
        <v>6352647</v>
      </c>
      <c r="P57" s="918">
        <v>31140278</v>
      </c>
    </row>
    <row r="58" spans="1:16" ht="15.6" customHeight="1">
      <c r="A58" s="916">
        <v>53</v>
      </c>
      <c r="B58" s="917" t="s">
        <v>115</v>
      </c>
      <c r="C58" s="918">
        <v>689.74</v>
      </c>
      <c r="D58" s="918">
        <v>13268528</v>
      </c>
      <c r="E58" s="920">
        <v>0</v>
      </c>
      <c r="F58" s="920">
        <v>0</v>
      </c>
      <c r="G58" s="920">
        <v>0</v>
      </c>
      <c r="H58" s="921">
        <v>0</v>
      </c>
      <c r="I58" s="921">
        <v>0</v>
      </c>
      <c r="J58" s="921">
        <v>0</v>
      </c>
      <c r="K58" s="922">
        <v>19237</v>
      </c>
      <c r="L58" s="918">
        <v>1322140</v>
      </c>
      <c r="M58" s="923">
        <v>19237</v>
      </c>
      <c r="N58" s="918">
        <v>1923700</v>
      </c>
      <c r="O58" s="918">
        <v>3245840</v>
      </c>
      <c r="P58" s="918">
        <v>16514368</v>
      </c>
    </row>
    <row r="59" spans="1:16" ht="15.6" customHeight="1">
      <c r="A59" s="916">
        <v>54</v>
      </c>
      <c r="B59" s="917" t="s">
        <v>116</v>
      </c>
      <c r="C59" s="918">
        <v>951.45</v>
      </c>
      <c r="D59" s="918">
        <v>610831</v>
      </c>
      <c r="E59" s="920">
        <v>0</v>
      </c>
      <c r="F59" s="920">
        <v>0</v>
      </c>
      <c r="G59" s="920">
        <v>0</v>
      </c>
      <c r="H59" s="921">
        <v>0</v>
      </c>
      <c r="I59" s="921">
        <v>0</v>
      </c>
      <c r="J59" s="921">
        <v>0</v>
      </c>
      <c r="K59" s="922">
        <v>642</v>
      </c>
      <c r="L59" s="918">
        <v>44124</v>
      </c>
      <c r="M59" s="923">
        <v>642</v>
      </c>
      <c r="N59" s="918">
        <v>64200</v>
      </c>
      <c r="O59" s="918">
        <v>108324</v>
      </c>
      <c r="P59" s="918">
        <v>719155</v>
      </c>
    </row>
    <row r="60" spans="1:16" ht="15.6" customHeight="1">
      <c r="A60" s="924">
        <v>55</v>
      </c>
      <c r="B60" s="925" t="s">
        <v>117</v>
      </c>
      <c r="C60" s="926">
        <v>795.14</v>
      </c>
      <c r="D60" s="926">
        <v>13782957</v>
      </c>
      <c r="E60" s="927">
        <v>0</v>
      </c>
      <c r="F60" s="927">
        <v>0</v>
      </c>
      <c r="G60" s="927">
        <v>0</v>
      </c>
      <c r="H60" s="928">
        <v>0</v>
      </c>
      <c r="I60" s="928">
        <v>0</v>
      </c>
      <c r="J60" s="928">
        <v>0</v>
      </c>
      <c r="K60" s="929">
        <v>17334</v>
      </c>
      <c r="L60" s="926">
        <v>1191349</v>
      </c>
      <c r="M60" s="930">
        <v>17334</v>
      </c>
      <c r="N60" s="926">
        <v>1733400</v>
      </c>
      <c r="O60" s="926">
        <v>2924749</v>
      </c>
      <c r="P60" s="926">
        <v>16707706</v>
      </c>
    </row>
    <row r="61" spans="1:16" ht="15.6" customHeight="1">
      <c r="A61" s="916">
        <v>56</v>
      </c>
      <c r="B61" s="917" t="s">
        <v>118</v>
      </c>
      <c r="C61" s="918">
        <v>614.66000000000008</v>
      </c>
      <c r="D61" s="919">
        <v>1913437</v>
      </c>
      <c r="E61" s="920">
        <v>0</v>
      </c>
      <c r="F61" s="920">
        <v>0</v>
      </c>
      <c r="G61" s="920">
        <v>0</v>
      </c>
      <c r="H61" s="921">
        <v>0</v>
      </c>
      <c r="I61" s="921">
        <v>0</v>
      </c>
      <c r="J61" s="921">
        <v>0</v>
      </c>
      <c r="K61" s="922">
        <v>3113</v>
      </c>
      <c r="L61" s="918">
        <v>213953</v>
      </c>
      <c r="M61" s="923">
        <v>3113</v>
      </c>
      <c r="N61" s="918">
        <v>311300</v>
      </c>
      <c r="O61" s="918">
        <v>525253</v>
      </c>
      <c r="P61" s="918">
        <v>2438690</v>
      </c>
    </row>
    <row r="62" spans="1:16" ht="15.6" customHeight="1">
      <c r="A62" s="916">
        <v>57</v>
      </c>
      <c r="B62" s="917" t="s">
        <v>119</v>
      </c>
      <c r="C62" s="918">
        <v>764.51</v>
      </c>
      <c r="D62" s="918">
        <v>7147404</v>
      </c>
      <c r="E62" s="920">
        <v>0</v>
      </c>
      <c r="F62" s="920">
        <v>0</v>
      </c>
      <c r="G62" s="920">
        <v>0</v>
      </c>
      <c r="H62" s="921">
        <v>0</v>
      </c>
      <c r="I62" s="921">
        <v>0</v>
      </c>
      <c r="J62" s="921">
        <v>0</v>
      </c>
      <c r="K62" s="922">
        <v>9349</v>
      </c>
      <c r="L62" s="918">
        <v>642548</v>
      </c>
      <c r="M62" s="923">
        <v>9349</v>
      </c>
      <c r="N62" s="918">
        <v>934900</v>
      </c>
      <c r="O62" s="918">
        <v>1577448</v>
      </c>
      <c r="P62" s="918">
        <v>8724852</v>
      </c>
    </row>
    <row r="63" spans="1:16" ht="15.6" customHeight="1">
      <c r="A63" s="916">
        <v>58</v>
      </c>
      <c r="B63" s="917" t="s">
        <v>120</v>
      </c>
      <c r="C63" s="918">
        <v>697.04</v>
      </c>
      <c r="D63" s="918">
        <v>6004303</v>
      </c>
      <c r="E63" s="920">
        <v>0</v>
      </c>
      <c r="F63" s="920">
        <v>0</v>
      </c>
      <c r="G63" s="920">
        <v>0</v>
      </c>
      <c r="H63" s="921">
        <v>0</v>
      </c>
      <c r="I63" s="921">
        <v>0</v>
      </c>
      <c r="J63" s="921">
        <v>0</v>
      </c>
      <c r="K63" s="922">
        <v>8614</v>
      </c>
      <c r="L63" s="918">
        <v>592032</v>
      </c>
      <c r="M63" s="923">
        <v>8614</v>
      </c>
      <c r="N63" s="918">
        <v>861400</v>
      </c>
      <c r="O63" s="918">
        <v>1453432</v>
      </c>
      <c r="P63" s="918">
        <v>7457735</v>
      </c>
    </row>
    <row r="64" spans="1:16" ht="15.6" customHeight="1">
      <c r="A64" s="916">
        <v>59</v>
      </c>
      <c r="B64" s="917" t="s">
        <v>121</v>
      </c>
      <c r="C64" s="918">
        <v>689.52</v>
      </c>
      <c r="D64" s="918">
        <v>3597226</v>
      </c>
      <c r="E64" s="920">
        <v>0</v>
      </c>
      <c r="F64" s="920">
        <v>0</v>
      </c>
      <c r="G64" s="920">
        <v>0</v>
      </c>
      <c r="H64" s="921">
        <v>0</v>
      </c>
      <c r="I64" s="921">
        <v>0</v>
      </c>
      <c r="J64" s="921">
        <v>0</v>
      </c>
      <c r="K64" s="922">
        <v>5217</v>
      </c>
      <c r="L64" s="918">
        <v>358559</v>
      </c>
      <c r="M64" s="923">
        <v>5217</v>
      </c>
      <c r="N64" s="918">
        <v>521700</v>
      </c>
      <c r="O64" s="918">
        <v>880259</v>
      </c>
      <c r="P64" s="918">
        <v>4477485</v>
      </c>
    </row>
    <row r="65" spans="1:16" ht="15.6" customHeight="1">
      <c r="A65" s="924">
        <v>60</v>
      </c>
      <c r="B65" s="925" t="s">
        <v>122</v>
      </c>
      <c r="C65" s="926">
        <v>594.04</v>
      </c>
      <c r="D65" s="926">
        <v>3705027</v>
      </c>
      <c r="E65" s="927">
        <v>0</v>
      </c>
      <c r="F65" s="927">
        <v>0</v>
      </c>
      <c r="G65" s="927">
        <v>0</v>
      </c>
      <c r="H65" s="928">
        <v>0</v>
      </c>
      <c r="I65" s="928">
        <v>0</v>
      </c>
      <c r="J65" s="928">
        <v>0</v>
      </c>
      <c r="K65" s="929">
        <v>6237</v>
      </c>
      <c r="L65" s="926">
        <v>428663</v>
      </c>
      <c r="M65" s="930">
        <v>6237</v>
      </c>
      <c r="N65" s="926">
        <v>623700</v>
      </c>
      <c r="O65" s="926">
        <v>1052363</v>
      </c>
      <c r="P65" s="926">
        <v>4757390</v>
      </c>
    </row>
    <row r="66" spans="1:16" ht="15.6" customHeight="1">
      <c r="A66" s="916">
        <v>61</v>
      </c>
      <c r="B66" s="917" t="s">
        <v>123</v>
      </c>
      <c r="C66" s="918">
        <v>833.70999999999992</v>
      </c>
      <c r="D66" s="919">
        <v>3008859</v>
      </c>
      <c r="E66" s="920">
        <v>0</v>
      </c>
      <c r="F66" s="920">
        <v>0</v>
      </c>
      <c r="G66" s="920">
        <v>0</v>
      </c>
      <c r="H66" s="921">
        <v>0</v>
      </c>
      <c r="I66" s="921">
        <v>0</v>
      </c>
      <c r="J66" s="921">
        <v>0</v>
      </c>
      <c r="K66" s="922">
        <v>3609</v>
      </c>
      <c r="L66" s="918">
        <v>248043</v>
      </c>
      <c r="M66" s="923">
        <v>3609</v>
      </c>
      <c r="N66" s="918">
        <v>360900</v>
      </c>
      <c r="O66" s="918">
        <v>608943</v>
      </c>
      <c r="P66" s="918">
        <v>3617802</v>
      </c>
    </row>
    <row r="67" spans="1:16" ht="15.6" customHeight="1">
      <c r="A67" s="916">
        <v>62</v>
      </c>
      <c r="B67" s="917" t="s">
        <v>124</v>
      </c>
      <c r="C67" s="918">
        <v>516.08000000000004</v>
      </c>
      <c r="D67" s="918">
        <v>1072414</v>
      </c>
      <c r="E67" s="920">
        <v>0</v>
      </c>
      <c r="F67" s="920">
        <v>0</v>
      </c>
      <c r="G67" s="920">
        <v>0</v>
      </c>
      <c r="H67" s="921">
        <v>0</v>
      </c>
      <c r="I67" s="921">
        <v>0</v>
      </c>
      <c r="J67" s="921">
        <v>0</v>
      </c>
      <c r="K67" s="922">
        <v>2078</v>
      </c>
      <c r="L67" s="918">
        <v>142819</v>
      </c>
      <c r="M67" s="923">
        <v>2078</v>
      </c>
      <c r="N67" s="918">
        <v>207800</v>
      </c>
      <c r="O67" s="918">
        <v>350619</v>
      </c>
      <c r="P67" s="918">
        <v>1423033</v>
      </c>
    </row>
    <row r="68" spans="1:16" ht="15.6" customHeight="1">
      <c r="A68" s="916">
        <v>63</v>
      </c>
      <c r="B68" s="917" t="s">
        <v>125</v>
      </c>
      <c r="C68" s="918">
        <v>756.79</v>
      </c>
      <c r="D68" s="918">
        <v>1469686</v>
      </c>
      <c r="E68" s="920">
        <v>5908357</v>
      </c>
      <c r="F68" s="920">
        <v>680156</v>
      </c>
      <c r="G68" s="920">
        <v>5228201</v>
      </c>
      <c r="H68" s="921">
        <v>-4705381</v>
      </c>
      <c r="I68" s="921">
        <v>522820</v>
      </c>
      <c r="J68" s="921">
        <v>-522820</v>
      </c>
      <c r="K68" s="922">
        <v>0</v>
      </c>
      <c r="L68" s="918">
        <v>0</v>
      </c>
      <c r="M68" s="923">
        <v>1942</v>
      </c>
      <c r="N68" s="918">
        <v>194200</v>
      </c>
      <c r="O68" s="918">
        <v>874356</v>
      </c>
      <c r="P68" s="918">
        <v>2344042</v>
      </c>
    </row>
    <row r="69" spans="1:16" ht="15.6" customHeight="1">
      <c r="A69" s="916">
        <v>64</v>
      </c>
      <c r="B69" s="917" t="s">
        <v>126</v>
      </c>
      <c r="C69" s="918">
        <v>592.66</v>
      </c>
      <c r="D69" s="918">
        <v>1375564</v>
      </c>
      <c r="E69" s="920">
        <v>0</v>
      </c>
      <c r="F69" s="920">
        <v>0</v>
      </c>
      <c r="G69" s="920">
        <v>0</v>
      </c>
      <c r="H69" s="921">
        <v>0</v>
      </c>
      <c r="I69" s="921">
        <v>0</v>
      </c>
      <c r="J69" s="921">
        <v>0</v>
      </c>
      <c r="K69" s="922">
        <v>2321</v>
      </c>
      <c r="L69" s="918">
        <v>159520</v>
      </c>
      <c r="M69" s="923">
        <v>2321</v>
      </c>
      <c r="N69" s="918">
        <v>232100</v>
      </c>
      <c r="O69" s="918">
        <v>391620</v>
      </c>
      <c r="P69" s="918">
        <v>1767184</v>
      </c>
    </row>
    <row r="70" spans="1:16" ht="15.6" customHeight="1">
      <c r="A70" s="924">
        <v>65</v>
      </c>
      <c r="B70" s="925" t="s">
        <v>127</v>
      </c>
      <c r="C70" s="926">
        <v>829.12</v>
      </c>
      <c r="D70" s="926">
        <v>6839411</v>
      </c>
      <c r="E70" s="927">
        <v>0</v>
      </c>
      <c r="F70" s="927">
        <v>0</v>
      </c>
      <c r="G70" s="927">
        <v>0</v>
      </c>
      <c r="H70" s="928">
        <v>0</v>
      </c>
      <c r="I70" s="928">
        <v>0</v>
      </c>
      <c r="J70" s="928">
        <v>0</v>
      </c>
      <c r="K70" s="929">
        <v>8249</v>
      </c>
      <c r="L70" s="926">
        <v>566946</v>
      </c>
      <c r="M70" s="930">
        <v>8249</v>
      </c>
      <c r="N70" s="926">
        <v>824900</v>
      </c>
      <c r="O70" s="926">
        <v>1391846</v>
      </c>
      <c r="P70" s="926">
        <v>8231257</v>
      </c>
    </row>
    <row r="71" spans="1:16" ht="15.6" customHeight="1">
      <c r="A71" s="916">
        <v>66</v>
      </c>
      <c r="B71" s="917" t="s">
        <v>128</v>
      </c>
      <c r="C71" s="918">
        <v>730.06</v>
      </c>
      <c r="D71" s="919">
        <v>1436758</v>
      </c>
      <c r="E71" s="920">
        <v>0</v>
      </c>
      <c r="F71" s="920">
        <v>0</v>
      </c>
      <c r="G71" s="920">
        <v>0</v>
      </c>
      <c r="H71" s="921">
        <v>0</v>
      </c>
      <c r="I71" s="921">
        <v>0</v>
      </c>
      <c r="J71" s="921">
        <v>0</v>
      </c>
      <c r="K71" s="922">
        <v>1968</v>
      </c>
      <c r="L71" s="918">
        <v>135259</v>
      </c>
      <c r="M71" s="923">
        <v>1968</v>
      </c>
      <c r="N71" s="918">
        <v>196800</v>
      </c>
      <c r="O71" s="918">
        <v>332059</v>
      </c>
      <c r="P71" s="918">
        <v>1768817</v>
      </c>
    </row>
    <row r="72" spans="1:16" ht="15.6" customHeight="1">
      <c r="A72" s="916">
        <v>67</v>
      </c>
      <c r="B72" s="917" t="s">
        <v>129</v>
      </c>
      <c r="C72" s="918">
        <v>715.61</v>
      </c>
      <c r="D72" s="918">
        <v>3736915</v>
      </c>
      <c r="E72" s="920">
        <v>0</v>
      </c>
      <c r="F72" s="920">
        <v>0</v>
      </c>
      <c r="G72" s="920">
        <v>0</v>
      </c>
      <c r="H72" s="921">
        <v>0</v>
      </c>
      <c r="I72" s="921">
        <v>0</v>
      </c>
      <c r="J72" s="921">
        <v>0</v>
      </c>
      <c r="K72" s="922">
        <v>5222</v>
      </c>
      <c r="L72" s="918">
        <v>358903</v>
      </c>
      <c r="M72" s="923">
        <v>5222</v>
      </c>
      <c r="N72" s="918">
        <v>522200</v>
      </c>
      <c r="O72" s="918">
        <v>881103</v>
      </c>
      <c r="P72" s="918">
        <v>4618018</v>
      </c>
    </row>
    <row r="73" spans="1:16" ht="15.6" customHeight="1">
      <c r="A73" s="916">
        <v>68</v>
      </c>
      <c r="B73" s="917" t="s">
        <v>130</v>
      </c>
      <c r="C73" s="918">
        <v>798.7</v>
      </c>
      <c r="D73" s="918">
        <v>1454433</v>
      </c>
      <c r="E73" s="920">
        <v>0</v>
      </c>
      <c r="F73" s="920">
        <v>0</v>
      </c>
      <c r="G73" s="920">
        <v>0</v>
      </c>
      <c r="H73" s="921">
        <v>0</v>
      </c>
      <c r="I73" s="921">
        <v>0</v>
      </c>
      <c r="J73" s="921">
        <v>0</v>
      </c>
      <c r="K73" s="922">
        <v>1821</v>
      </c>
      <c r="L73" s="918">
        <v>125156</v>
      </c>
      <c r="M73" s="923">
        <v>1821</v>
      </c>
      <c r="N73" s="918">
        <v>182100</v>
      </c>
      <c r="O73" s="918">
        <v>307256</v>
      </c>
      <c r="P73" s="918">
        <v>1761689</v>
      </c>
    </row>
    <row r="74" spans="1:16" ht="15.6" customHeight="1">
      <c r="A74" s="932">
        <v>69</v>
      </c>
      <c r="B74" s="933" t="s">
        <v>131</v>
      </c>
      <c r="C74" s="934">
        <v>705.67</v>
      </c>
      <c r="D74" s="934">
        <v>3258078</v>
      </c>
      <c r="E74" s="935">
        <v>0</v>
      </c>
      <c r="F74" s="935">
        <v>0</v>
      </c>
      <c r="G74" s="935">
        <v>0</v>
      </c>
      <c r="H74" s="936">
        <v>0</v>
      </c>
      <c r="I74" s="936">
        <v>0</v>
      </c>
      <c r="J74" s="936">
        <v>0</v>
      </c>
      <c r="K74" s="937">
        <v>4617</v>
      </c>
      <c r="L74" s="934">
        <v>317322</v>
      </c>
      <c r="M74" s="938">
        <v>4617</v>
      </c>
      <c r="N74" s="934">
        <v>461700</v>
      </c>
      <c r="O74" s="934">
        <v>779022</v>
      </c>
      <c r="P74" s="934">
        <v>4037100</v>
      </c>
    </row>
    <row r="75" spans="1:16" s="948" customFormat="1" ht="15.6" customHeight="1" thickBot="1">
      <c r="A75" s="939"/>
      <c r="B75" s="940" t="s">
        <v>132</v>
      </c>
      <c r="C75" s="941">
        <v>705.38379638959225</v>
      </c>
      <c r="D75" s="942">
        <v>483045413</v>
      </c>
      <c r="E75" s="943">
        <v>76792933</v>
      </c>
      <c r="F75" s="943">
        <v>38336714</v>
      </c>
      <c r="G75" s="943">
        <v>38456219</v>
      </c>
      <c r="H75" s="944">
        <v>-34736525</v>
      </c>
      <c r="I75" s="944">
        <v>3719694</v>
      </c>
      <c r="J75" s="944">
        <v>-3719694</v>
      </c>
      <c r="K75" s="945">
        <v>559534</v>
      </c>
      <c r="L75" s="943">
        <v>38456223</v>
      </c>
      <c r="M75" s="946">
        <v>684798</v>
      </c>
      <c r="N75" s="947">
        <v>68479800</v>
      </c>
      <c r="O75" s="947">
        <v>145272737</v>
      </c>
      <c r="P75" s="947">
        <v>628318150</v>
      </c>
    </row>
    <row r="76" spans="1:16" ht="13.5" thickTop="1">
      <c r="A76" s="950"/>
      <c r="B76" s="951"/>
      <c r="I76" s="949"/>
      <c r="J76" s="949"/>
      <c r="K76" s="949"/>
      <c r="L76" s="949"/>
    </row>
    <row r="77" spans="1:16">
      <c r="A77" s="949"/>
      <c r="B77" s="949"/>
    </row>
  </sheetData>
  <sheetProtection formatCells="0" formatColumns="0" formatRows="0" sort="0"/>
  <mergeCells count="16">
    <mergeCell ref="G3:G4"/>
    <mergeCell ref="H3:H4"/>
    <mergeCell ref="I3:I4"/>
    <mergeCell ref="J3:J4"/>
    <mergeCell ref="K3:K4"/>
    <mergeCell ref="M3:M4"/>
    <mergeCell ref="A2:B4"/>
    <mergeCell ref="C2:D2"/>
    <mergeCell ref="E2:L2"/>
    <mergeCell ref="M2:N2"/>
    <mergeCell ref="O2:O4"/>
    <mergeCell ref="P2:P4"/>
    <mergeCell ref="C3:C4"/>
    <mergeCell ref="D3:D4"/>
    <mergeCell ref="E3:E4"/>
    <mergeCell ref="F3:F4"/>
  </mergeCells>
  <printOptions horizontalCentered="1"/>
  <pageMargins left="0.25" right="0.24" top="1.08" bottom="0.27" header="0.32" footer="0.35"/>
  <pageSetup paperSize="5" scale="70" firstPageNumber="32" orientation="portrait" r:id="rId1"/>
  <headerFooter alignWithMargins="0">
    <oddHeader>&amp;L&amp;"Arial,Bold"&amp;18&amp;K000000Table 3A:  FY2016-17 Budget Letter  &amp;20
Level 3 Legislative Allocations</oddHeader>
    <oddFooter>&amp;R&amp;12&amp;P</oddFooter>
  </headerFooter>
  <colBreaks count="1" manualBreakCount="1">
    <brk id="12" max="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zoomScale="80" zoomScaleNormal="80" zoomScaleSheetLayoutView="80" workbookViewId="0">
      <pane xSplit="3" ySplit="4" topLeftCell="D5" activePane="bottomRight" state="frozen"/>
      <selection activeCell="B4" sqref="B4"/>
      <selection pane="topRight" activeCell="B4" sqref="B4"/>
      <selection pane="bottomLeft" activeCell="B4" sqref="B4"/>
      <selection pane="bottomRight" activeCell="S1" sqref="S1:T1048576"/>
    </sheetView>
  </sheetViews>
  <sheetFormatPr defaultColWidth="9.140625" defaultRowHeight="12.75"/>
  <cols>
    <col min="1" max="1" width="8.42578125" style="1092" customWidth="1"/>
    <col min="2" max="2" width="9" style="1092" hidden="1" customWidth="1"/>
    <col min="3" max="3" width="41.7109375" style="1093" bestFit="1" customWidth="1"/>
    <col min="4" max="4" width="14.5703125" style="967" customWidth="1"/>
    <col min="5" max="5" width="15.28515625" style="967" customWidth="1"/>
    <col min="6" max="7" width="12.7109375" style="1093" customWidth="1"/>
    <col min="8" max="9" width="13.140625" style="967" customWidth="1"/>
    <col min="10" max="10" width="13" style="967" customWidth="1"/>
    <col min="11" max="11" width="12.28515625" style="967" customWidth="1"/>
    <col min="12" max="12" width="11.85546875" style="1093" customWidth="1"/>
    <col min="13" max="13" width="12.5703125" style="1093" customWidth="1"/>
    <col min="14" max="14" width="11.28515625" style="1093" customWidth="1"/>
    <col min="15" max="15" width="13.28515625" style="1093" bestFit="1" customWidth="1"/>
    <col min="16" max="16" width="13.140625" style="1093" customWidth="1"/>
    <col min="17" max="17" width="13.28515625" style="1093" customWidth="1"/>
    <col min="18" max="18" width="13.28515625" style="967" customWidth="1"/>
    <col min="19" max="16384" width="9.140625" style="967"/>
  </cols>
  <sheetData>
    <row r="1" spans="1:18" ht="35.450000000000003" customHeight="1">
      <c r="A1" s="952" t="s">
        <v>0</v>
      </c>
      <c r="B1" s="953"/>
      <c r="C1" s="954"/>
      <c r="D1" s="955" t="s">
        <v>627</v>
      </c>
      <c r="E1" s="956"/>
      <c r="F1" s="957" t="s">
        <v>628</v>
      </c>
      <c r="G1" s="958"/>
      <c r="H1" s="958"/>
      <c r="I1" s="958"/>
      <c r="J1" s="959"/>
      <c r="K1" s="960" t="s">
        <v>629</v>
      </c>
      <c r="L1" s="961"/>
      <c r="M1" s="962" t="s">
        <v>60</v>
      </c>
      <c r="N1" s="963" t="s">
        <v>630</v>
      </c>
      <c r="O1" s="964"/>
      <c r="P1" s="964"/>
      <c r="Q1" s="965"/>
      <c r="R1" s="966" t="s">
        <v>631</v>
      </c>
    </row>
    <row r="2" spans="1:18" ht="76.900000000000006" customHeight="1">
      <c r="A2" s="968"/>
      <c r="B2" s="969"/>
      <c r="C2" s="970"/>
      <c r="D2" s="971" t="s">
        <v>632</v>
      </c>
      <c r="E2" s="972" t="s">
        <v>633</v>
      </c>
      <c r="F2" s="973" t="s">
        <v>634</v>
      </c>
      <c r="G2" s="974" t="s">
        <v>635</v>
      </c>
      <c r="H2" s="973" t="s">
        <v>636</v>
      </c>
      <c r="I2" s="974" t="s">
        <v>637</v>
      </c>
      <c r="J2" s="973" t="s">
        <v>638</v>
      </c>
      <c r="K2" s="975" t="s">
        <v>639</v>
      </c>
      <c r="L2" s="976" t="s">
        <v>640</v>
      </c>
      <c r="M2" s="977"/>
      <c r="N2" s="978" t="s">
        <v>641</v>
      </c>
      <c r="O2" s="979" t="s">
        <v>642</v>
      </c>
      <c r="P2" s="978" t="s">
        <v>643</v>
      </c>
      <c r="Q2" s="978" t="s">
        <v>644</v>
      </c>
      <c r="R2" s="980"/>
    </row>
    <row r="3" spans="1:18" ht="13.9" customHeight="1">
      <c r="A3" s="981"/>
      <c r="B3" s="982"/>
      <c r="C3" s="983"/>
      <c r="D3" s="984"/>
      <c r="E3" s="985">
        <v>21000</v>
      </c>
      <c r="F3" s="986"/>
      <c r="G3" s="987">
        <v>6000</v>
      </c>
      <c r="H3" s="986"/>
      <c r="I3" s="987">
        <v>4000</v>
      </c>
      <c r="J3" s="986"/>
      <c r="K3" s="988"/>
      <c r="L3" s="989">
        <v>238</v>
      </c>
      <c r="M3" s="990">
        <v>4000000</v>
      </c>
      <c r="N3" s="991"/>
      <c r="O3" s="992">
        <v>26</v>
      </c>
      <c r="P3" s="991"/>
      <c r="Q3" s="991"/>
      <c r="R3" s="993"/>
    </row>
    <row r="4" spans="1:18" ht="13.15" customHeight="1">
      <c r="A4" s="994"/>
      <c r="B4" s="994"/>
      <c r="C4" s="995"/>
      <c r="D4" s="996">
        <v>1</v>
      </c>
      <c r="E4" s="996">
        <v>2</v>
      </c>
      <c r="F4" s="996">
        <v>3</v>
      </c>
      <c r="G4" s="996">
        <v>4</v>
      </c>
      <c r="H4" s="996">
        <v>5</v>
      </c>
      <c r="I4" s="996">
        <v>6</v>
      </c>
      <c r="J4" s="996">
        <v>7</v>
      </c>
      <c r="K4" s="996">
        <v>8</v>
      </c>
      <c r="L4" s="996">
        <v>9</v>
      </c>
      <c r="M4" s="996">
        <v>10</v>
      </c>
      <c r="N4" s="996">
        <v>11</v>
      </c>
      <c r="O4" s="996">
        <v>12</v>
      </c>
      <c r="P4" s="996">
        <v>13</v>
      </c>
      <c r="Q4" s="996">
        <v>14</v>
      </c>
      <c r="R4" s="996">
        <v>15</v>
      </c>
    </row>
    <row r="5" spans="1:18" ht="13.15" customHeight="1">
      <c r="A5" s="997">
        <v>1</v>
      </c>
      <c r="B5" s="998">
        <v>1</v>
      </c>
      <c r="C5" s="999" t="s">
        <v>63</v>
      </c>
      <c r="D5" s="1000"/>
      <c r="E5" s="1001">
        <v>0</v>
      </c>
      <c r="F5" s="1000"/>
      <c r="G5" s="1002">
        <v>0</v>
      </c>
      <c r="H5" s="1000"/>
      <c r="I5" s="1002">
        <v>0</v>
      </c>
      <c r="J5" s="1003">
        <v>0</v>
      </c>
      <c r="K5" s="1000">
        <v>313</v>
      </c>
      <c r="L5" s="1004">
        <v>74494</v>
      </c>
      <c r="M5" s="1005">
        <v>0</v>
      </c>
      <c r="N5" s="1000">
        <v>4030</v>
      </c>
      <c r="O5" s="1002">
        <v>104780</v>
      </c>
      <c r="P5" s="1006">
        <v>11000</v>
      </c>
      <c r="Q5" s="1007">
        <v>115780</v>
      </c>
      <c r="R5" s="1008">
        <v>190274</v>
      </c>
    </row>
    <row r="6" spans="1:18" ht="13.15" customHeight="1">
      <c r="A6" s="1009">
        <v>2</v>
      </c>
      <c r="B6" s="1010">
        <v>2</v>
      </c>
      <c r="C6" s="1011" t="s">
        <v>64</v>
      </c>
      <c r="D6" s="1012"/>
      <c r="E6" s="1013">
        <v>0</v>
      </c>
      <c r="F6" s="1012"/>
      <c r="G6" s="1014">
        <v>0</v>
      </c>
      <c r="H6" s="1012"/>
      <c r="I6" s="1014">
        <v>0</v>
      </c>
      <c r="J6" s="1015">
        <v>0</v>
      </c>
      <c r="K6" s="1012">
        <v>20</v>
      </c>
      <c r="L6" s="1016">
        <v>25000</v>
      </c>
      <c r="M6" s="1017">
        <v>0</v>
      </c>
      <c r="N6" s="1012">
        <v>1725</v>
      </c>
      <c r="O6" s="1014">
        <v>44850</v>
      </c>
      <c r="P6" s="1018">
        <v>11000</v>
      </c>
      <c r="Q6" s="1019">
        <v>55850</v>
      </c>
      <c r="R6" s="1020">
        <v>80850</v>
      </c>
    </row>
    <row r="7" spans="1:18" ht="13.15" customHeight="1">
      <c r="A7" s="1009">
        <v>3</v>
      </c>
      <c r="B7" s="1010">
        <v>3</v>
      </c>
      <c r="C7" s="1011" t="s">
        <v>65</v>
      </c>
      <c r="D7" s="1012"/>
      <c r="E7" s="1013">
        <v>0</v>
      </c>
      <c r="F7" s="1012"/>
      <c r="G7" s="1014">
        <v>0</v>
      </c>
      <c r="H7" s="1012"/>
      <c r="I7" s="1014">
        <v>0</v>
      </c>
      <c r="J7" s="1015">
        <v>0</v>
      </c>
      <c r="K7" s="1012">
        <v>791</v>
      </c>
      <c r="L7" s="1016">
        <v>188258</v>
      </c>
      <c r="M7" s="1017">
        <v>197049</v>
      </c>
      <c r="N7" s="1012">
        <v>9693</v>
      </c>
      <c r="O7" s="1014">
        <v>252018</v>
      </c>
      <c r="P7" s="1018">
        <v>17000</v>
      </c>
      <c r="Q7" s="1019">
        <v>269018</v>
      </c>
      <c r="R7" s="1020">
        <v>654325</v>
      </c>
    </row>
    <row r="8" spans="1:18" ht="13.15" customHeight="1">
      <c r="A8" s="1009">
        <v>4</v>
      </c>
      <c r="B8" s="1010">
        <v>4</v>
      </c>
      <c r="C8" s="1011" t="s">
        <v>66</v>
      </c>
      <c r="D8" s="1012">
        <v>4</v>
      </c>
      <c r="E8" s="1013">
        <v>84000</v>
      </c>
      <c r="F8" s="1012">
        <v>1</v>
      </c>
      <c r="G8" s="1014">
        <v>6000</v>
      </c>
      <c r="H8" s="1012">
        <v>2</v>
      </c>
      <c r="I8" s="1014">
        <v>8000</v>
      </c>
      <c r="J8" s="1015">
        <v>14000</v>
      </c>
      <c r="K8" s="1012">
        <v>214</v>
      </c>
      <c r="L8" s="1016">
        <v>50932</v>
      </c>
      <c r="M8" s="1017">
        <v>170566</v>
      </c>
      <c r="N8" s="1012">
        <v>1527</v>
      </c>
      <c r="O8" s="1014">
        <v>39702</v>
      </c>
      <c r="P8" s="1018">
        <v>-7432</v>
      </c>
      <c r="Q8" s="1019">
        <v>32270</v>
      </c>
      <c r="R8" s="1020">
        <v>351768</v>
      </c>
    </row>
    <row r="9" spans="1:18" ht="13.15" customHeight="1">
      <c r="A9" s="1021">
        <v>5</v>
      </c>
      <c r="B9" s="1022">
        <v>5</v>
      </c>
      <c r="C9" s="1023" t="s">
        <v>67</v>
      </c>
      <c r="D9" s="1024"/>
      <c r="E9" s="1025">
        <v>0</v>
      </c>
      <c r="F9" s="1024"/>
      <c r="G9" s="1026">
        <v>0</v>
      </c>
      <c r="H9" s="1024"/>
      <c r="I9" s="1026">
        <v>0</v>
      </c>
      <c r="J9" s="1027">
        <v>0</v>
      </c>
      <c r="K9" s="1024">
        <v>371</v>
      </c>
      <c r="L9" s="1028">
        <v>88298</v>
      </c>
      <c r="M9" s="1029">
        <v>36433</v>
      </c>
      <c r="N9" s="1024">
        <v>2365</v>
      </c>
      <c r="O9" s="1026">
        <v>61490</v>
      </c>
      <c r="P9" s="1030">
        <v>539</v>
      </c>
      <c r="Q9" s="1031">
        <v>62029</v>
      </c>
      <c r="R9" s="1032">
        <v>186760</v>
      </c>
    </row>
    <row r="10" spans="1:18" ht="13.15" customHeight="1">
      <c r="A10" s="997">
        <v>6</v>
      </c>
      <c r="B10" s="998">
        <v>6</v>
      </c>
      <c r="C10" s="999" t="s">
        <v>68</v>
      </c>
      <c r="D10" s="1000"/>
      <c r="E10" s="1001">
        <v>0</v>
      </c>
      <c r="F10" s="1000"/>
      <c r="G10" s="1002">
        <v>0</v>
      </c>
      <c r="H10" s="1000"/>
      <c r="I10" s="1002">
        <v>0</v>
      </c>
      <c r="J10" s="1003">
        <v>0</v>
      </c>
      <c r="K10" s="1000">
        <v>119</v>
      </c>
      <c r="L10" s="1004">
        <v>28322</v>
      </c>
      <c r="M10" s="1005">
        <v>14899</v>
      </c>
      <c r="N10" s="1000">
        <v>2674</v>
      </c>
      <c r="O10" s="1002">
        <v>69524</v>
      </c>
      <c r="P10" s="1006">
        <v>2200</v>
      </c>
      <c r="Q10" s="1007">
        <v>71724</v>
      </c>
      <c r="R10" s="1008">
        <v>114945</v>
      </c>
    </row>
    <row r="11" spans="1:18" ht="13.15" customHeight="1">
      <c r="A11" s="1009">
        <v>7</v>
      </c>
      <c r="B11" s="1010">
        <v>7</v>
      </c>
      <c r="C11" s="1011" t="s">
        <v>69</v>
      </c>
      <c r="D11" s="1012"/>
      <c r="E11" s="1013">
        <v>0</v>
      </c>
      <c r="F11" s="1012"/>
      <c r="G11" s="1014">
        <v>0</v>
      </c>
      <c r="H11" s="1012"/>
      <c r="I11" s="1014">
        <v>0</v>
      </c>
      <c r="J11" s="1015">
        <v>0</v>
      </c>
      <c r="K11" s="1012">
        <v>139</v>
      </c>
      <c r="L11" s="1016">
        <v>33082</v>
      </c>
      <c r="M11" s="1017">
        <v>0</v>
      </c>
      <c r="N11" s="1012">
        <v>920</v>
      </c>
      <c r="O11" s="1014">
        <v>23920</v>
      </c>
      <c r="P11" s="1018">
        <v>9500</v>
      </c>
      <c r="Q11" s="1019">
        <v>33420</v>
      </c>
      <c r="R11" s="1020">
        <v>66502</v>
      </c>
    </row>
    <row r="12" spans="1:18" ht="13.15" customHeight="1">
      <c r="A12" s="1009">
        <v>8</v>
      </c>
      <c r="B12" s="1010">
        <v>8</v>
      </c>
      <c r="C12" s="1011" t="s">
        <v>70</v>
      </c>
      <c r="D12" s="1012">
        <v>4</v>
      </c>
      <c r="E12" s="1013">
        <v>84000</v>
      </c>
      <c r="F12" s="1012"/>
      <c r="G12" s="1014">
        <v>0</v>
      </c>
      <c r="H12" s="1012">
        <v>2</v>
      </c>
      <c r="I12" s="1014">
        <v>8000</v>
      </c>
      <c r="J12" s="1015">
        <v>8000</v>
      </c>
      <c r="K12" s="1012">
        <v>461</v>
      </c>
      <c r="L12" s="1016">
        <v>109718</v>
      </c>
      <c r="M12" s="1017">
        <v>0</v>
      </c>
      <c r="N12" s="1012">
        <v>9317</v>
      </c>
      <c r="O12" s="1014">
        <v>242242</v>
      </c>
      <c r="P12" s="1018">
        <v>3000</v>
      </c>
      <c r="Q12" s="1019">
        <v>245242</v>
      </c>
      <c r="R12" s="1020">
        <v>446960</v>
      </c>
    </row>
    <row r="13" spans="1:18" ht="13.15" customHeight="1">
      <c r="A13" s="1009">
        <v>9</v>
      </c>
      <c r="B13" s="1010">
        <v>9</v>
      </c>
      <c r="C13" s="1011" t="s">
        <v>71</v>
      </c>
      <c r="D13" s="1012">
        <v>18</v>
      </c>
      <c r="E13" s="1013">
        <v>378000</v>
      </c>
      <c r="F13" s="1012">
        <v>5</v>
      </c>
      <c r="G13" s="1014">
        <v>30000</v>
      </c>
      <c r="H13" s="1033">
        <v>3</v>
      </c>
      <c r="I13" s="1014">
        <v>12000</v>
      </c>
      <c r="J13" s="1015">
        <v>42000</v>
      </c>
      <c r="K13" s="1012">
        <v>938</v>
      </c>
      <c r="L13" s="1016">
        <v>223244</v>
      </c>
      <c r="M13" s="1017">
        <v>0</v>
      </c>
      <c r="N13" s="1012">
        <v>16996</v>
      </c>
      <c r="O13" s="1014">
        <v>441896</v>
      </c>
      <c r="P13" s="1018">
        <v>11000</v>
      </c>
      <c r="Q13" s="1019">
        <v>452896</v>
      </c>
      <c r="R13" s="1020">
        <v>1096140</v>
      </c>
    </row>
    <row r="14" spans="1:18" ht="13.15" customHeight="1">
      <c r="A14" s="1021">
        <v>10</v>
      </c>
      <c r="B14" s="1022">
        <v>10</v>
      </c>
      <c r="C14" s="1023" t="s">
        <v>72</v>
      </c>
      <c r="D14" s="1024">
        <v>34</v>
      </c>
      <c r="E14" s="1025">
        <v>714000</v>
      </c>
      <c r="F14" s="1024">
        <v>14</v>
      </c>
      <c r="G14" s="1026">
        <v>84000</v>
      </c>
      <c r="H14" s="1024">
        <v>7</v>
      </c>
      <c r="I14" s="1026">
        <v>28000</v>
      </c>
      <c r="J14" s="1027">
        <v>112000</v>
      </c>
      <c r="K14" s="1024">
        <v>1207</v>
      </c>
      <c r="L14" s="1028">
        <v>287266</v>
      </c>
      <c r="M14" s="1029">
        <v>162390</v>
      </c>
      <c r="N14" s="1024">
        <v>13271</v>
      </c>
      <c r="O14" s="1026">
        <v>345046</v>
      </c>
      <c r="P14" s="1030">
        <v>0</v>
      </c>
      <c r="Q14" s="1031">
        <v>345046</v>
      </c>
      <c r="R14" s="1032">
        <v>1620702</v>
      </c>
    </row>
    <row r="15" spans="1:18" ht="13.15" customHeight="1">
      <c r="A15" s="997">
        <v>11</v>
      </c>
      <c r="B15" s="998">
        <v>11</v>
      </c>
      <c r="C15" s="999" t="s">
        <v>73</v>
      </c>
      <c r="D15" s="1000"/>
      <c r="E15" s="1001">
        <v>0</v>
      </c>
      <c r="F15" s="1000"/>
      <c r="G15" s="1002">
        <v>0</v>
      </c>
      <c r="H15" s="1000"/>
      <c r="I15" s="1002">
        <v>0</v>
      </c>
      <c r="J15" s="1003">
        <v>0</v>
      </c>
      <c r="K15" s="1000">
        <v>135</v>
      </c>
      <c r="L15" s="1004">
        <v>32130</v>
      </c>
      <c r="M15" s="1005">
        <v>0</v>
      </c>
      <c r="N15" s="1000">
        <v>660</v>
      </c>
      <c r="O15" s="1002">
        <v>17160</v>
      </c>
      <c r="P15" s="1006">
        <v>2200</v>
      </c>
      <c r="Q15" s="1007">
        <v>19360</v>
      </c>
      <c r="R15" s="1008">
        <v>51490</v>
      </c>
    </row>
    <row r="16" spans="1:18" ht="13.15" customHeight="1">
      <c r="A16" s="1009">
        <v>12</v>
      </c>
      <c r="B16" s="1010">
        <v>12</v>
      </c>
      <c r="C16" s="1011" t="s">
        <v>74</v>
      </c>
      <c r="D16" s="1012">
        <v>1</v>
      </c>
      <c r="E16" s="1013">
        <v>21000</v>
      </c>
      <c r="F16" s="1012"/>
      <c r="G16" s="1014">
        <v>0</v>
      </c>
      <c r="H16" s="1012"/>
      <c r="I16" s="1014">
        <v>0</v>
      </c>
      <c r="J16" s="1015">
        <v>0</v>
      </c>
      <c r="K16" s="1012">
        <v>61</v>
      </c>
      <c r="L16" s="1016">
        <v>25000</v>
      </c>
      <c r="M16" s="1017">
        <v>0</v>
      </c>
      <c r="N16" s="1012">
        <v>602</v>
      </c>
      <c r="O16" s="1014">
        <v>15652</v>
      </c>
      <c r="P16" s="1018">
        <v>11000</v>
      </c>
      <c r="Q16" s="1019">
        <v>26652</v>
      </c>
      <c r="R16" s="1020">
        <v>72652</v>
      </c>
    </row>
    <row r="17" spans="1:18" ht="13.15" customHeight="1">
      <c r="A17" s="1009">
        <v>13</v>
      </c>
      <c r="B17" s="1010">
        <v>13</v>
      </c>
      <c r="C17" s="1011" t="s">
        <v>75</v>
      </c>
      <c r="D17" s="1012"/>
      <c r="E17" s="1013">
        <v>0</v>
      </c>
      <c r="F17" s="1012"/>
      <c r="G17" s="1014">
        <v>0</v>
      </c>
      <c r="H17" s="1012"/>
      <c r="I17" s="1014">
        <v>0</v>
      </c>
      <c r="J17" s="1015">
        <v>0</v>
      </c>
      <c r="K17" s="1012">
        <v>132</v>
      </c>
      <c r="L17" s="1016">
        <v>31416</v>
      </c>
      <c r="M17" s="1017">
        <v>0</v>
      </c>
      <c r="N17" s="1012">
        <v>589</v>
      </c>
      <c r="O17" s="1014">
        <v>15314</v>
      </c>
      <c r="P17" s="1018">
        <v>2200</v>
      </c>
      <c r="Q17" s="1019">
        <v>17514</v>
      </c>
      <c r="R17" s="1020">
        <v>48930</v>
      </c>
    </row>
    <row r="18" spans="1:18" ht="13.15" customHeight="1">
      <c r="A18" s="1009">
        <v>14</v>
      </c>
      <c r="B18" s="1010">
        <v>14</v>
      </c>
      <c r="C18" s="1011" t="s">
        <v>76</v>
      </c>
      <c r="D18" s="1012"/>
      <c r="E18" s="1013">
        <v>0</v>
      </c>
      <c r="F18" s="1012"/>
      <c r="G18" s="1014">
        <v>0</v>
      </c>
      <c r="H18" s="1012"/>
      <c r="I18" s="1014">
        <v>0</v>
      </c>
      <c r="J18" s="1015">
        <v>0</v>
      </c>
      <c r="K18" s="1012">
        <v>13</v>
      </c>
      <c r="L18" s="1016">
        <v>25000</v>
      </c>
      <c r="M18" s="1017">
        <v>0</v>
      </c>
      <c r="N18" s="1012">
        <v>695</v>
      </c>
      <c r="O18" s="1014">
        <v>18070</v>
      </c>
      <c r="P18" s="1018">
        <v>-6470</v>
      </c>
      <c r="Q18" s="1019">
        <v>11600</v>
      </c>
      <c r="R18" s="1020">
        <v>36600</v>
      </c>
    </row>
    <row r="19" spans="1:18" ht="13.15" customHeight="1">
      <c r="A19" s="1021">
        <v>15</v>
      </c>
      <c r="B19" s="1022">
        <v>15</v>
      </c>
      <c r="C19" s="1023" t="s">
        <v>77</v>
      </c>
      <c r="D19" s="1024">
        <v>2</v>
      </c>
      <c r="E19" s="1025">
        <v>42000</v>
      </c>
      <c r="F19" s="1024"/>
      <c r="G19" s="1026">
        <v>0</v>
      </c>
      <c r="H19" s="1024"/>
      <c r="I19" s="1026">
        <v>0</v>
      </c>
      <c r="J19" s="1027">
        <v>0</v>
      </c>
      <c r="K19" s="1024">
        <v>0</v>
      </c>
      <c r="L19" s="1028">
        <v>25000</v>
      </c>
      <c r="M19" s="1029">
        <v>8315</v>
      </c>
      <c r="N19" s="1024">
        <v>1362</v>
      </c>
      <c r="O19" s="1026">
        <v>35412</v>
      </c>
      <c r="P19" s="1030">
        <v>9500</v>
      </c>
      <c r="Q19" s="1031">
        <v>44912</v>
      </c>
      <c r="R19" s="1032">
        <v>120227</v>
      </c>
    </row>
    <row r="20" spans="1:18" ht="13.15" customHeight="1">
      <c r="A20" s="997">
        <v>16</v>
      </c>
      <c r="B20" s="998">
        <v>16</v>
      </c>
      <c r="C20" s="999" t="s">
        <v>78</v>
      </c>
      <c r="D20" s="1000"/>
      <c r="E20" s="1001">
        <v>0</v>
      </c>
      <c r="F20" s="1000"/>
      <c r="G20" s="1002">
        <v>0</v>
      </c>
      <c r="H20" s="1000"/>
      <c r="I20" s="1002">
        <v>0</v>
      </c>
      <c r="J20" s="1003">
        <v>0</v>
      </c>
      <c r="K20" s="1000">
        <v>163</v>
      </c>
      <c r="L20" s="1004">
        <v>38794</v>
      </c>
      <c r="M20" s="1005">
        <v>54278</v>
      </c>
      <c r="N20" s="1000">
        <v>2124</v>
      </c>
      <c r="O20" s="1002">
        <v>55224</v>
      </c>
      <c r="P20" s="1006">
        <v>8000</v>
      </c>
      <c r="Q20" s="1007">
        <v>63224</v>
      </c>
      <c r="R20" s="1008">
        <v>156296</v>
      </c>
    </row>
    <row r="21" spans="1:18" ht="13.15" customHeight="1">
      <c r="A21" s="1009">
        <v>17</v>
      </c>
      <c r="B21" s="1010">
        <v>17</v>
      </c>
      <c r="C21" s="1011" t="s">
        <v>79</v>
      </c>
      <c r="D21" s="1012">
        <v>18</v>
      </c>
      <c r="E21" s="1013">
        <v>378000</v>
      </c>
      <c r="F21" s="1033">
        <v>7</v>
      </c>
      <c r="G21" s="1014">
        <v>42000</v>
      </c>
      <c r="H21" s="1033">
        <v>6</v>
      </c>
      <c r="I21" s="1014">
        <v>24000</v>
      </c>
      <c r="J21" s="1015">
        <v>66000</v>
      </c>
      <c r="K21" s="1012">
        <v>962</v>
      </c>
      <c r="L21" s="1016">
        <v>228956</v>
      </c>
      <c r="M21" s="1017">
        <v>84897</v>
      </c>
      <c r="N21" s="1012">
        <v>17085</v>
      </c>
      <c r="O21" s="1014">
        <v>444210</v>
      </c>
      <c r="P21" s="1018">
        <v>0</v>
      </c>
      <c r="Q21" s="1019">
        <v>444210</v>
      </c>
      <c r="R21" s="1020">
        <v>1202063</v>
      </c>
    </row>
    <row r="22" spans="1:18" ht="13.15" customHeight="1">
      <c r="A22" s="1009">
        <v>18</v>
      </c>
      <c r="B22" s="1010">
        <v>18</v>
      </c>
      <c r="C22" s="1011" t="s">
        <v>80</v>
      </c>
      <c r="D22" s="1012">
        <v>1</v>
      </c>
      <c r="E22" s="1013">
        <v>21000</v>
      </c>
      <c r="F22" s="1033"/>
      <c r="G22" s="1014">
        <v>0</v>
      </c>
      <c r="H22" s="1033"/>
      <c r="I22" s="1014">
        <v>0</v>
      </c>
      <c r="J22" s="1015">
        <v>0</v>
      </c>
      <c r="K22" s="1012">
        <v>30</v>
      </c>
      <c r="L22" s="1016">
        <v>25000</v>
      </c>
      <c r="M22" s="1017">
        <v>0</v>
      </c>
      <c r="N22" s="1012">
        <v>404</v>
      </c>
      <c r="O22" s="1014">
        <v>10504</v>
      </c>
      <c r="P22" s="1018">
        <v>1000</v>
      </c>
      <c r="Q22" s="1019">
        <v>11504</v>
      </c>
      <c r="R22" s="1020">
        <v>57504</v>
      </c>
    </row>
    <row r="23" spans="1:18" ht="13.15" customHeight="1">
      <c r="A23" s="1009">
        <v>19</v>
      </c>
      <c r="B23" s="1010">
        <v>19</v>
      </c>
      <c r="C23" s="1011" t="s">
        <v>81</v>
      </c>
      <c r="D23" s="1012"/>
      <c r="E23" s="1013">
        <v>0</v>
      </c>
      <c r="F23" s="1033"/>
      <c r="G23" s="1014">
        <v>0</v>
      </c>
      <c r="H23" s="1033"/>
      <c r="I23" s="1014">
        <v>0</v>
      </c>
      <c r="J23" s="1015">
        <v>0</v>
      </c>
      <c r="K23" s="1012">
        <v>134</v>
      </c>
      <c r="L23" s="1016">
        <v>31892</v>
      </c>
      <c r="M23" s="1017">
        <v>16932</v>
      </c>
      <c r="N23" s="1012">
        <v>888</v>
      </c>
      <c r="O23" s="1014">
        <v>23088</v>
      </c>
      <c r="P23" s="1018">
        <v>3000</v>
      </c>
      <c r="Q23" s="1019">
        <v>26088</v>
      </c>
      <c r="R23" s="1020">
        <v>74912</v>
      </c>
    </row>
    <row r="24" spans="1:18" ht="13.15" customHeight="1">
      <c r="A24" s="1021">
        <v>20</v>
      </c>
      <c r="B24" s="1022">
        <v>20</v>
      </c>
      <c r="C24" s="1023" t="s">
        <v>82</v>
      </c>
      <c r="D24" s="1024"/>
      <c r="E24" s="1025">
        <v>0</v>
      </c>
      <c r="F24" s="1034"/>
      <c r="G24" s="1026">
        <v>0</v>
      </c>
      <c r="H24" s="1034"/>
      <c r="I24" s="1026">
        <v>0</v>
      </c>
      <c r="J24" s="1027">
        <v>0</v>
      </c>
      <c r="K24" s="1024">
        <v>226</v>
      </c>
      <c r="L24" s="1028">
        <v>53788</v>
      </c>
      <c r="M24" s="1029">
        <v>86756</v>
      </c>
      <c r="N24" s="1024">
        <v>2370</v>
      </c>
      <c r="O24" s="1026">
        <v>61620</v>
      </c>
      <c r="P24" s="1030">
        <v>6000</v>
      </c>
      <c r="Q24" s="1031">
        <v>67620</v>
      </c>
      <c r="R24" s="1032">
        <v>208164</v>
      </c>
    </row>
    <row r="25" spans="1:18" ht="13.15" customHeight="1">
      <c r="A25" s="997">
        <v>21</v>
      </c>
      <c r="B25" s="998">
        <v>21</v>
      </c>
      <c r="C25" s="999" t="s">
        <v>83</v>
      </c>
      <c r="D25" s="1000"/>
      <c r="E25" s="1001">
        <v>0</v>
      </c>
      <c r="F25" s="1035"/>
      <c r="G25" s="1002">
        <v>0</v>
      </c>
      <c r="H25" s="1035"/>
      <c r="I25" s="1002">
        <v>0</v>
      </c>
      <c r="J25" s="1003">
        <v>0</v>
      </c>
      <c r="K25" s="1000">
        <v>0</v>
      </c>
      <c r="L25" s="1004">
        <v>25000</v>
      </c>
      <c r="M25" s="1005">
        <v>11162</v>
      </c>
      <c r="N25" s="1000">
        <v>1173</v>
      </c>
      <c r="O25" s="1002">
        <v>30498</v>
      </c>
      <c r="P25" s="1006">
        <v>0</v>
      </c>
      <c r="Q25" s="1007">
        <v>30498</v>
      </c>
      <c r="R25" s="1008">
        <v>66660</v>
      </c>
    </row>
    <row r="26" spans="1:18" ht="13.15" customHeight="1">
      <c r="A26" s="1009">
        <v>22</v>
      </c>
      <c r="B26" s="1010">
        <v>22</v>
      </c>
      <c r="C26" s="1011" t="s">
        <v>84</v>
      </c>
      <c r="D26" s="1012"/>
      <c r="E26" s="1013">
        <v>0</v>
      </c>
      <c r="F26" s="1033"/>
      <c r="G26" s="1014">
        <v>0</v>
      </c>
      <c r="H26" s="1033"/>
      <c r="I26" s="1014">
        <v>0</v>
      </c>
      <c r="J26" s="1015">
        <v>0</v>
      </c>
      <c r="K26" s="1012">
        <v>327</v>
      </c>
      <c r="L26" s="1016">
        <v>77826</v>
      </c>
      <c r="M26" s="1017">
        <v>20294</v>
      </c>
      <c r="N26" s="1012">
        <v>1361</v>
      </c>
      <c r="O26" s="1014">
        <v>35386</v>
      </c>
      <c r="P26" s="1018">
        <v>1000</v>
      </c>
      <c r="Q26" s="1019">
        <v>36386</v>
      </c>
      <c r="R26" s="1020">
        <v>134506</v>
      </c>
    </row>
    <row r="27" spans="1:18" ht="13.15" customHeight="1">
      <c r="A27" s="1009">
        <v>23</v>
      </c>
      <c r="B27" s="1010">
        <v>23</v>
      </c>
      <c r="C27" s="1011" t="s">
        <v>85</v>
      </c>
      <c r="D27" s="1012">
        <v>9</v>
      </c>
      <c r="E27" s="1013">
        <v>189000</v>
      </c>
      <c r="F27" s="1033">
        <v>4</v>
      </c>
      <c r="G27" s="1014">
        <v>24000</v>
      </c>
      <c r="H27" s="1033">
        <v>5</v>
      </c>
      <c r="I27" s="1014">
        <v>20000</v>
      </c>
      <c r="J27" s="1015">
        <v>44000</v>
      </c>
      <c r="K27" s="1012">
        <v>1028</v>
      </c>
      <c r="L27" s="1016">
        <v>244664</v>
      </c>
      <c r="M27" s="1017">
        <v>50138</v>
      </c>
      <c r="N27" s="1012">
        <v>5698</v>
      </c>
      <c r="O27" s="1014">
        <v>148148</v>
      </c>
      <c r="P27" s="1018">
        <v>-22098</v>
      </c>
      <c r="Q27" s="1019">
        <v>126050</v>
      </c>
      <c r="R27" s="1020">
        <v>653852</v>
      </c>
    </row>
    <row r="28" spans="1:18" ht="13.15" customHeight="1">
      <c r="A28" s="1009">
        <v>24</v>
      </c>
      <c r="B28" s="1010">
        <v>24</v>
      </c>
      <c r="C28" s="1011" t="s">
        <v>86</v>
      </c>
      <c r="D28" s="1012"/>
      <c r="E28" s="1013">
        <v>0</v>
      </c>
      <c r="F28" s="1033"/>
      <c r="G28" s="1014">
        <v>0</v>
      </c>
      <c r="H28" s="1033"/>
      <c r="I28" s="1014">
        <v>0</v>
      </c>
      <c r="J28" s="1015">
        <v>0</v>
      </c>
      <c r="K28" s="1012">
        <v>249</v>
      </c>
      <c r="L28" s="1016">
        <v>59262</v>
      </c>
      <c r="M28" s="1017">
        <v>0</v>
      </c>
      <c r="N28" s="1012">
        <v>1984</v>
      </c>
      <c r="O28" s="1014">
        <v>51584</v>
      </c>
      <c r="P28" s="1018">
        <v>0</v>
      </c>
      <c r="Q28" s="1019">
        <v>51584</v>
      </c>
      <c r="R28" s="1020">
        <v>110846</v>
      </c>
    </row>
    <row r="29" spans="1:18" ht="13.15" customHeight="1">
      <c r="A29" s="1021">
        <v>25</v>
      </c>
      <c r="B29" s="1022">
        <v>25</v>
      </c>
      <c r="C29" s="1023" t="s">
        <v>87</v>
      </c>
      <c r="D29" s="1024"/>
      <c r="E29" s="1025">
        <v>0</v>
      </c>
      <c r="F29" s="1034"/>
      <c r="G29" s="1026">
        <v>0</v>
      </c>
      <c r="H29" s="1034"/>
      <c r="I29" s="1026">
        <v>0</v>
      </c>
      <c r="J29" s="1027">
        <v>0</v>
      </c>
      <c r="K29" s="1024">
        <v>274</v>
      </c>
      <c r="L29" s="1028">
        <v>65212</v>
      </c>
      <c r="M29" s="1029">
        <v>0</v>
      </c>
      <c r="N29" s="1024">
        <v>920</v>
      </c>
      <c r="O29" s="1026">
        <v>23920</v>
      </c>
      <c r="P29" s="1030">
        <v>3000</v>
      </c>
      <c r="Q29" s="1031">
        <v>26920</v>
      </c>
      <c r="R29" s="1032">
        <v>92132</v>
      </c>
    </row>
    <row r="30" spans="1:18" ht="13.15" customHeight="1">
      <c r="A30" s="997">
        <v>26</v>
      </c>
      <c r="B30" s="998">
        <v>26</v>
      </c>
      <c r="C30" s="999" t="s">
        <v>88</v>
      </c>
      <c r="D30" s="1000">
        <v>16</v>
      </c>
      <c r="E30" s="1001">
        <v>336000</v>
      </c>
      <c r="F30" s="1035">
        <v>9</v>
      </c>
      <c r="G30" s="1002">
        <v>54000</v>
      </c>
      <c r="H30" s="1035">
        <v>3</v>
      </c>
      <c r="I30" s="1002">
        <v>12000</v>
      </c>
      <c r="J30" s="1003">
        <v>66000</v>
      </c>
      <c r="K30" s="1000">
        <v>894</v>
      </c>
      <c r="L30" s="1004">
        <v>212772</v>
      </c>
      <c r="M30" s="1005">
        <v>148617</v>
      </c>
      <c r="N30" s="1000">
        <v>18975</v>
      </c>
      <c r="O30" s="1002">
        <v>493350</v>
      </c>
      <c r="P30" s="1006">
        <v>0</v>
      </c>
      <c r="Q30" s="1007">
        <v>493350</v>
      </c>
      <c r="R30" s="1008">
        <v>1256739</v>
      </c>
    </row>
    <row r="31" spans="1:18" ht="13.15" customHeight="1">
      <c r="A31" s="1009">
        <v>27</v>
      </c>
      <c r="B31" s="1010">
        <v>27</v>
      </c>
      <c r="C31" s="1011" t="s">
        <v>89</v>
      </c>
      <c r="D31" s="1012">
        <v>1</v>
      </c>
      <c r="E31" s="1013">
        <v>21000</v>
      </c>
      <c r="F31" s="1033"/>
      <c r="G31" s="1014">
        <v>0</v>
      </c>
      <c r="H31" s="1033"/>
      <c r="I31" s="1014">
        <v>0</v>
      </c>
      <c r="J31" s="1015">
        <v>0</v>
      </c>
      <c r="K31" s="1012">
        <v>196</v>
      </c>
      <c r="L31" s="1016">
        <v>46648</v>
      </c>
      <c r="M31" s="1017">
        <v>0</v>
      </c>
      <c r="N31" s="1012">
        <v>2505</v>
      </c>
      <c r="O31" s="1014">
        <v>65130</v>
      </c>
      <c r="P31" s="1018">
        <v>11000</v>
      </c>
      <c r="Q31" s="1019">
        <v>76130</v>
      </c>
      <c r="R31" s="1020">
        <v>143778</v>
      </c>
    </row>
    <row r="32" spans="1:18" ht="13.15" customHeight="1">
      <c r="A32" s="1009">
        <v>28</v>
      </c>
      <c r="B32" s="1010">
        <v>28</v>
      </c>
      <c r="C32" s="1011" t="s">
        <v>90</v>
      </c>
      <c r="D32" s="1012">
        <v>43</v>
      </c>
      <c r="E32" s="1013">
        <v>903000</v>
      </c>
      <c r="F32" s="1033">
        <v>6</v>
      </c>
      <c r="G32" s="1014">
        <v>36000</v>
      </c>
      <c r="H32" s="1033">
        <v>8</v>
      </c>
      <c r="I32" s="1014">
        <v>32000</v>
      </c>
      <c r="J32" s="1015">
        <v>68000</v>
      </c>
      <c r="K32" s="1012">
        <v>1012</v>
      </c>
      <c r="L32" s="1016">
        <v>240856</v>
      </c>
      <c r="M32" s="1017">
        <v>0</v>
      </c>
      <c r="N32" s="1012">
        <v>13013</v>
      </c>
      <c r="O32" s="1014">
        <v>338338</v>
      </c>
      <c r="P32" s="1018">
        <v>9500</v>
      </c>
      <c r="Q32" s="1019">
        <v>347838</v>
      </c>
      <c r="R32" s="1020">
        <v>1559694</v>
      </c>
    </row>
    <row r="33" spans="1:18" ht="13.15" customHeight="1">
      <c r="A33" s="1009">
        <v>29</v>
      </c>
      <c r="B33" s="1010">
        <v>29</v>
      </c>
      <c r="C33" s="1011" t="s">
        <v>91</v>
      </c>
      <c r="D33" s="1033">
        <v>24</v>
      </c>
      <c r="E33" s="1013">
        <v>504000</v>
      </c>
      <c r="F33" s="1033">
        <v>8</v>
      </c>
      <c r="G33" s="1014">
        <v>48000</v>
      </c>
      <c r="H33" s="1033">
        <v>5</v>
      </c>
      <c r="I33" s="1014">
        <v>20000</v>
      </c>
      <c r="J33" s="1015">
        <v>68000</v>
      </c>
      <c r="K33" s="1012">
        <v>901</v>
      </c>
      <c r="L33" s="1016">
        <v>214438</v>
      </c>
      <c r="M33" s="1017">
        <v>0</v>
      </c>
      <c r="N33" s="1012">
        <v>5922</v>
      </c>
      <c r="O33" s="1014">
        <v>153972</v>
      </c>
      <c r="P33" s="1018">
        <v>0</v>
      </c>
      <c r="Q33" s="1019">
        <v>153972</v>
      </c>
      <c r="R33" s="1020">
        <v>940410</v>
      </c>
    </row>
    <row r="34" spans="1:18" ht="13.15" customHeight="1">
      <c r="A34" s="1021">
        <v>30</v>
      </c>
      <c r="B34" s="1022">
        <v>30</v>
      </c>
      <c r="C34" s="1023" t="s">
        <v>92</v>
      </c>
      <c r="D34" s="1024"/>
      <c r="E34" s="1025">
        <v>0</v>
      </c>
      <c r="F34" s="1034"/>
      <c r="G34" s="1026">
        <v>0</v>
      </c>
      <c r="H34" s="1034"/>
      <c r="I34" s="1026">
        <v>0</v>
      </c>
      <c r="J34" s="1027">
        <v>0</v>
      </c>
      <c r="K34" s="1024">
        <v>152</v>
      </c>
      <c r="L34" s="1028">
        <v>36176</v>
      </c>
      <c r="M34" s="1029">
        <v>29907</v>
      </c>
      <c r="N34" s="1024">
        <v>1138</v>
      </c>
      <c r="O34" s="1026">
        <v>29588</v>
      </c>
      <c r="P34" s="1030">
        <v>9500</v>
      </c>
      <c r="Q34" s="1031">
        <v>39088</v>
      </c>
      <c r="R34" s="1032">
        <v>105171</v>
      </c>
    </row>
    <row r="35" spans="1:18" ht="13.15" customHeight="1">
      <c r="A35" s="997">
        <v>31</v>
      </c>
      <c r="B35" s="998">
        <v>31</v>
      </c>
      <c r="C35" s="999" t="s">
        <v>93</v>
      </c>
      <c r="D35" s="1000"/>
      <c r="E35" s="1001">
        <v>0</v>
      </c>
      <c r="F35" s="1035"/>
      <c r="G35" s="1002">
        <v>0</v>
      </c>
      <c r="H35" s="1035"/>
      <c r="I35" s="1002">
        <v>0</v>
      </c>
      <c r="J35" s="1003">
        <v>0</v>
      </c>
      <c r="K35" s="1000">
        <v>76</v>
      </c>
      <c r="L35" s="1004">
        <v>25000</v>
      </c>
      <c r="M35" s="1005">
        <v>0</v>
      </c>
      <c r="N35" s="1000">
        <v>2908</v>
      </c>
      <c r="O35" s="1002">
        <v>75608</v>
      </c>
      <c r="P35" s="1006">
        <v>9500</v>
      </c>
      <c r="Q35" s="1007">
        <v>85108</v>
      </c>
      <c r="R35" s="1008">
        <v>110108</v>
      </c>
    </row>
    <row r="36" spans="1:18" ht="13.15" customHeight="1">
      <c r="A36" s="1009">
        <v>32</v>
      </c>
      <c r="B36" s="1010">
        <v>32</v>
      </c>
      <c r="C36" s="1011" t="s">
        <v>94</v>
      </c>
      <c r="D36" s="1012"/>
      <c r="E36" s="1013">
        <v>0</v>
      </c>
      <c r="F36" s="1033"/>
      <c r="G36" s="1014">
        <v>0</v>
      </c>
      <c r="H36" s="1033"/>
      <c r="I36" s="1014">
        <v>0</v>
      </c>
      <c r="J36" s="1015">
        <v>0</v>
      </c>
      <c r="K36" s="1012">
        <v>2177</v>
      </c>
      <c r="L36" s="1016">
        <v>518126</v>
      </c>
      <c r="M36" s="1017">
        <v>9999</v>
      </c>
      <c r="N36" s="1012">
        <v>10757</v>
      </c>
      <c r="O36" s="1014">
        <v>279682</v>
      </c>
      <c r="P36" s="1018">
        <v>11000</v>
      </c>
      <c r="Q36" s="1019">
        <v>290682</v>
      </c>
      <c r="R36" s="1020">
        <v>818807</v>
      </c>
    </row>
    <row r="37" spans="1:18" ht="13.15" customHeight="1">
      <c r="A37" s="1009">
        <v>33</v>
      </c>
      <c r="B37" s="1010">
        <v>33</v>
      </c>
      <c r="C37" s="1011" t="s">
        <v>95</v>
      </c>
      <c r="D37" s="1012"/>
      <c r="E37" s="1013">
        <v>0</v>
      </c>
      <c r="F37" s="1033"/>
      <c r="G37" s="1014">
        <v>0</v>
      </c>
      <c r="H37" s="1033"/>
      <c r="I37" s="1014">
        <v>0</v>
      </c>
      <c r="J37" s="1015">
        <v>0</v>
      </c>
      <c r="K37" s="1012">
        <v>63</v>
      </c>
      <c r="L37" s="1016">
        <v>25000</v>
      </c>
      <c r="M37" s="1017">
        <v>0</v>
      </c>
      <c r="N37" s="1012">
        <v>704</v>
      </c>
      <c r="O37" s="1014">
        <v>18304</v>
      </c>
      <c r="P37" s="1018">
        <v>-3749</v>
      </c>
      <c r="Q37" s="1019">
        <v>14555</v>
      </c>
      <c r="R37" s="1020">
        <v>39555</v>
      </c>
    </row>
    <row r="38" spans="1:18" ht="13.15" customHeight="1">
      <c r="A38" s="1009">
        <v>34</v>
      </c>
      <c r="B38" s="1010">
        <v>34</v>
      </c>
      <c r="C38" s="1011" t="s">
        <v>96</v>
      </c>
      <c r="D38" s="1012"/>
      <c r="E38" s="1013">
        <v>0</v>
      </c>
      <c r="F38" s="1033"/>
      <c r="G38" s="1014">
        <v>0</v>
      </c>
      <c r="H38" s="1033"/>
      <c r="I38" s="1014">
        <v>0</v>
      </c>
      <c r="J38" s="1015">
        <v>0</v>
      </c>
      <c r="K38" s="1012">
        <v>98</v>
      </c>
      <c r="L38" s="1016">
        <v>25000</v>
      </c>
      <c r="M38" s="1017">
        <v>0</v>
      </c>
      <c r="N38" s="1012">
        <v>1737</v>
      </c>
      <c r="O38" s="1014">
        <v>45162</v>
      </c>
      <c r="P38" s="1018">
        <v>11000</v>
      </c>
      <c r="Q38" s="1019">
        <v>56162</v>
      </c>
      <c r="R38" s="1020">
        <v>81162</v>
      </c>
    </row>
    <row r="39" spans="1:18" ht="13.15" customHeight="1">
      <c r="A39" s="1021">
        <v>35</v>
      </c>
      <c r="B39" s="1022">
        <v>35</v>
      </c>
      <c r="C39" s="1023" t="s">
        <v>97</v>
      </c>
      <c r="D39" s="1024"/>
      <c r="E39" s="1025">
        <v>0</v>
      </c>
      <c r="F39" s="1034"/>
      <c r="G39" s="1026">
        <v>0</v>
      </c>
      <c r="H39" s="1034"/>
      <c r="I39" s="1026">
        <v>0</v>
      </c>
      <c r="J39" s="1027">
        <v>0</v>
      </c>
      <c r="K39" s="1024">
        <v>149</v>
      </c>
      <c r="L39" s="1028">
        <v>35462</v>
      </c>
      <c r="M39" s="1029">
        <v>0</v>
      </c>
      <c r="N39" s="1024">
        <v>2624</v>
      </c>
      <c r="O39" s="1026">
        <v>68224</v>
      </c>
      <c r="P39" s="1030">
        <v>-12796</v>
      </c>
      <c r="Q39" s="1031">
        <v>55428</v>
      </c>
      <c r="R39" s="1032">
        <v>90890</v>
      </c>
    </row>
    <row r="40" spans="1:18" ht="13.15" customHeight="1">
      <c r="A40" s="997">
        <v>36</v>
      </c>
      <c r="B40" s="998">
        <v>36</v>
      </c>
      <c r="C40" s="999" t="s">
        <v>98</v>
      </c>
      <c r="D40" s="1000">
        <v>26</v>
      </c>
      <c r="E40" s="1001">
        <v>546000</v>
      </c>
      <c r="F40" s="1035">
        <v>8</v>
      </c>
      <c r="G40" s="1002">
        <v>48000</v>
      </c>
      <c r="H40" s="1035">
        <v>12</v>
      </c>
      <c r="I40" s="1002">
        <v>48000</v>
      </c>
      <c r="J40" s="1003">
        <v>96000</v>
      </c>
      <c r="K40" s="1000">
        <v>184</v>
      </c>
      <c r="L40" s="1004">
        <v>43792</v>
      </c>
      <c r="M40" s="1005">
        <v>173243</v>
      </c>
      <c r="N40" s="1000">
        <v>7382</v>
      </c>
      <c r="O40" s="1002">
        <v>191932</v>
      </c>
      <c r="P40" s="1006">
        <v>11000</v>
      </c>
      <c r="Q40" s="1007">
        <v>202932</v>
      </c>
      <c r="R40" s="1008">
        <v>1061967</v>
      </c>
    </row>
    <row r="41" spans="1:18" ht="13.15" customHeight="1">
      <c r="A41" s="1009">
        <v>37</v>
      </c>
      <c r="B41" s="1010">
        <v>37</v>
      </c>
      <c r="C41" s="1011" t="s">
        <v>99</v>
      </c>
      <c r="D41" s="1012"/>
      <c r="E41" s="1013">
        <v>0</v>
      </c>
      <c r="F41" s="1033"/>
      <c r="G41" s="1014">
        <v>0</v>
      </c>
      <c r="H41" s="1033"/>
      <c r="I41" s="1014">
        <v>0</v>
      </c>
      <c r="J41" s="1015">
        <v>0</v>
      </c>
      <c r="K41" s="1012">
        <v>208</v>
      </c>
      <c r="L41" s="1016">
        <v>49504</v>
      </c>
      <c r="M41" s="1017">
        <v>30482</v>
      </c>
      <c r="N41" s="1012">
        <v>8593</v>
      </c>
      <c r="O41" s="1014">
        <v>223418</v>
      </c>
      <c r="P41" s="1018">
        <v>0</v>
      </c>
      <c r="Q41" s="1019">
        <v>223418</v>
      </c>
      <c r="R41" s="1020">
        <v>303404</v>
      </c>
    </row>
    <row r="42" spans="1:18" ht="13.15" customHeight="1">
      <c r="A42" s="1009">
        <v>38</v>
      </c>
      <c r="B42" s="1010">
        <v>38</v>
      </c>
      <c r="C42" s="1011" t="s">
        <v>100</v>
      </c>
      <c r="D42" s="1012"/>
      <c r="E42" s="1013">
        <v>0</v>
      </c>
      <c r="F42" s="1033"/>
      <c r="G42" s="1014">
        <v>0</v>
      </c>
      <c r="H42" s="1033"/>
      <c r="I42" s="1014">
        <v>0</v>
      </c>
      <c r="J42" s="1015">
        <v>0</v>
      </c>
      <c r="K42" s="1012">
        <v>115</v>
      </c>
      <c r="L42" s="1016">
        <v>27370</v>
      </c>
      <c r="M42" s="1017">
        <v>0</v>
      </c>
      <c r="N42" s="1012">
        <v>1769</v>
      </c>
      <c r="O42" s="1014">
        <v>45994</v>
      </c>
      <c r="P42" s="1018">
        <v>0</v>
      </c>
      <c r="Q42" s="1019">
        <v>45994</v>
      </c>
      <c r="R42" s="1020">
        <v>73364</v>
      </c>
    </row>
    <row r="43" spans="1:18" ht="13.15" customHeight="1">
      <c r="A43" s="1009">
        <v>39</v>
      </c>
      <c r="B43" s="1010">
        <v>39</v>
      </c>
      <c r="C43" s="1011" t="s">
        <v>101</v>
      </c>
      <c r="D43" s="1012"/>
      <c r="E43" s="1013">
        <v>0</v>
      </c>
      <c r="F43" s="1033">
        <v>1</v>
      </c>
      <c r="G43" s="1014">
        <v>6000</v>
      </c>
      <c r="H43" s="1033"/>
      <c r="I43" s="1014">
        <v>0</v>
      </c>
      <c r="J43" s="1015">
        <v>6000</v>
      </c>
      <c r="K43" s="1012">
        <v>173</v>
      </c>
      <c r="L43" s="1016">
        <v>41174</v>
      </c>
      <c r="M43" s="1017">
        <v>4186</v>
      </c>
      <c r="N43" s="1012">
        <v>1088</v>
      </c>
      <c r="O43" s="1014">
        <v>28288</v>
      </c>
      <c r="P43" s="1018">
        <v>9500</v>
      </c>
      <c r="Q43" s="1019">
        <v>37788</v>
      </c>
      <c r="R43" s="1020">
        <v>89148</v>
      </c>
    </row>
    <row r="44" spans="1:18" ht="13.15" customHeight="1">
      <c r="A44" s="1021">
        <v>40</v>
      </c>
      <c r="B44" s="1022">
        <v>40</v>
      </c>
      <c r="C44" s="1023" t="s">
        <v>102</v>
      </c>
      <c r="D44" s="1024"/>
      <c r="E44" s="1025">
        <v>0</v>
      </c>
      <c r="F44" s="1034"/>
      <c r="G44" s="1026">
        <v>0</v>
      </c>
      <c r="H44" s="1034"/>
      <c r="I44" s="1026">
        <v>0</v>
      </c>
      <c r="J44" s="1027">
        <v>0</v>
      </c>
      <c r="K44" s="1024">
        <v>792</v>
      </c>
      <c r="L44" s="1028">
        <v>188496</v>
      </c>
      <c r="M44" s="1029">
        <v>113097</v>
      </c>
      <c r="N44" s="1024">
        <v>9962</v>
      </c>
      <c r="O44" s="1026">
        <v>259012</v>
      </c>
      <c r="P44" s="1030">
        <v>0</v>
      </c>
      <c r="Q44" s="1031">
        <v>259012</v>
      </c>
      <c r="R44" s="1032">
        <v>560605</v>
      </c>
    </row>
    <row r="45" spans="1:18" ht="13.15" customHeight="1">
      <c r="A45" s="997">
        <v>41</v>
      </c>
      <c r="B45" s="998">
        <v>41</v>
      </c>
      <c r="C45" s="999" t="s">
        <v>103</v>
      </c>
      <c r="D45" s="1000"/>
      <c r="E45" s="1001">
        <v>0</v>
      </c>
      <c r="F45" s="1035"/>
      <c r="G45" s="1002">
        <v>0</v>
      </c>
      <c r="H45" s="1035"/>
      <c r="I45" s="1002">
        <v>0</v>
      </c>
      <c r="J45" s="1003">
        <v>0</v>
      </c>
      <c r="K45" s="1000">
        <v>179</v>
      </c>
      <c r="L45" s="1004">
        <v>42602</v>
      </c>
      <c r="M45" s="1005">
        <v>0</v>
      </c>
      <c r="N45" s="1000">
        <v>612</v>
      </c>
      <c r="O45" s="1002">
        <v>15912</v>
      </c>
      <c r="P45" s="1006">
        <v>3000</v>
      </c>
      <c r="Q45" s="1007">
        <v>18912</v>
      </c>
      <c r="R45" s="1008">
        <v>61514</v>
      </c>
    </row>
    <row r="46" spans="1:18" ht="13.15" customHeight="1">
      <c r="A46" s="1009">
        <v>42</v>
      </c>
      <c r="B46" s="1010">
        <v>42</v>
      </c>
      <c r="C46" s="1011" t="s">
        <v>104</v>
      </c>
      <c r="D46" s="1012"/>
      <c r="E46" s="1013">
        <v>0</v>
      </c>
      <c r="F46" s="1033"/>
      <c r="G46" s="1014">
        <v>0</v>
      </c>
      <c r="H46" s="1033"/>
      <c r="I46" s="1014">
        <v>0</v>
      </c>
      <c r="J46" s="1015">
        <v>0</v>
      </c>
      <c r="K46" s="1012">
        <v>33</v>
      </c>
      <c r="L46" s="1016">
        <v>25000</v>
      </c>
      <c r="M46" s="1017">
        <v>11741</v>
      </c>
      <c r="N46" s="1012">
        <v>1367</v>
      </c>
      <c r="O46" s="1014">
        <v>35542</v>
      </c>
      <c r="P46" s="1018">
        <v>5000</v>
      </c>
      <c r="Q46" s="1019">
        <v>40542</v>
      </c>
      <c r="R46" s="1020">
        <v>77283</v>
      </c>
    </row>
    <row r="47" spans="1:18" ht="13.15" customHeight="1">
      <c r="A47" s="1009">
        <v>43</v>
      </c>
      <c r="B47" s="1010">
        <v>43</v>
      </c>
      <c r="C47" s="1011" t="s">
        <v>105</v>
      </c>
      <c r="D47" s="1012"/>
      <c r="E47" s="1013">
        <v>0</v>
      </c>
      <c r="F47" s="1033"/>
      <c r="G47" s="1014">
        <v>0</v>
      </c>
      <c r="H47" s="1033"/>
      <c r="I47" s="1014">
        <v>0</v>
      </c>
      <c r="J47" s="1015">
        <v>0</v>
      </c>
      <c r="K47" s="1012">
        <v>314</v>
      </c>
      <c r="L47" s="1016">
        <v>74732</v>
      </c>
      <c r="M47" s="1017">
        <v>71430</v>
      </c>
      <c r="N47" s="1012">
        <v>1759</v>
      </c>
      <c r="O47" s="1014">
        <v>45734</v>
      </c>
      <c r="P47" s="1018">
        <v>11000</v>
      </c>
      <c r="Q47" s="1019">
        <v>56734</v>
      </c>
      <c r="R47" s="1020">
        <v>202896</v>
      </c>
    </row>
    <row r="48" spans="1:18" ht="13.15" customHeight="1">
      <c r="A48" s="1009">
        <v>44</v>
      </c>
      <c r="B48" s="1010">
        <v>44</v>
      </c>
      <c r="C48" s="1011" t="s">
        <v>106</v>
      </c>
      <c r="D48" s="1012"/>
      <c r="E48" s="1013">
        <v>0</v>
      </c>
      <c r="F48" s="1033"/>
      <c r="G48" s="1014">
        <v>0</v>
      </c>
      <c r="H48" s="1033"/>
      <c r="I48" s="1014">
        <v>0</v>
      </c>
      <c r="J48" s="1015">
        <v>0</v>
      </c>
      <c r="K48" s="1012">
        <v>131</v>
      </c>
      <c r="L48" s="1016">
        <v>31178</v>
      </c>
      <c r="M48" s="1017">
        <v>131637</v>
      </c>
      <c r="N48" s="1012">
        <v>2832</v>
      </c>
      <c r="O48" s="1014">
        <v>73632</v>
      </c>
      <c r="P48" s="1018">
        <v>1000</v>
      </c>
      <c r="Q48" s="1019">
        <v>74632</v>
      </c>
      <c r="R48" s="1020">
        <v>237447</v>
      </c>
    </row>
    <row r="49" spans="1:18" ht="13.15" customHeight="1">
      <c r="A49" s="1021">
        <v>45</v>
      </c>
      <c r="B49" s="1022">
        <v>45</v>
      </c>
      <c r="C49" s="1023" t="s">
        <v>107</v>
      </c>
      <c r="D49" s="1024"/>
      <c r="E49" s="1025">
        <v>0</v>
      </c>
      <c r="F49" s="1034"/>
      <c r="G49" s="1026">
        <v>0</v>
      </c>
      <c r="H49" s="1034"/>
      <c r="I49" s="1026">
        <v>0</v>
      </c>
      <c r="J49" s="1027">
        <v>0</v>
      </c>
      <c r="K49" s="1024">
        <v>534</v>
      </c>
      <c r="L49" s="1028">
        <v>127092</v>
      </c>
      <c r="M49" s="1029">
        <v>212194</v>
      </c>
      <c r="N49" s="1024">
        <v>4307</v>
      </c>
      <c r="O49" s="1026">
        <v>111982</v>
      </c>
      <c r="P49" s="1030">
        <v>-15847.550000000003</v>
      </c>
      <c r="Q49" s="1031">
        <v>96134.45</v>
      </c>
      <c r="R49" s="1032">
        <v>435420.45</v>
      </c>
    </row>
    <row r="50" spans="1:18" ht="13.15" customHeight="1">
      <c r="A50" s="997">
        <v>46</v>
      </c>
      <c r="B50" s="998">
        <v>46</v>
      </c>
      <c r="C50" s="999" t="s">
        <v>108</v>
      </c>
      <c r="D50" s="1000"/>
      <c r="E50" s="1001">
        <v>0</v>
      </c>
      <c r="F50" s="1035"/>
      <c r="G50" s="1002">
        <v>0</v>
      </c>
      <c r="H50" s="1035"/>
      <c r="I50" s="1002">
        <v>0</v>
      </c>
      <c r="J50" s="1003">
        <v>0</v>
      </c>
      <c r="K50" s="1000">
        <v>15</v>
      </c>
      <c r="L50" s="1004">
        <v>25000</v>
      </c>
      <c r="M50" s="1005">
        <v>0</v>
      </c>
      <c r="N50" s="1000">
        <v>459</v>
      </c>
      <c r="O50" s="1002">
        <v>11934</v>
      </c>
      <c r="P50" s="1006">
        <v>3000</v>
      </c>
      <c r="Q50" s="1007">
        <v>14934</v>
      </c>
      <c r="R50" s="1008">
        <v>39934</v>
      </c>
    </row>
    <row r="51" spans="1:18" ht="13.15" customHeight="1">
      <c r="A51" s="1009">
        <v>47</v>
      </c>
      <c r="B51" s="1010">
        <v>47</v>
      </c>
      <c r="C51" s="1011" t="s">
        <v>109</v>
      </c>
      <c r="D51" s="1012"/>
      <c r="E51" s="1013">
        <v>0</v>
      </c>
      <c r="F51" s="1033"/>
      <c r="G51" s="1014">
        <v>0</v>
      </c>
      <c r="H51" s="1033"/>
      <c r="I51" s="1014">
        <v>0</v>
      </c>
      <c r="J51" s="1015">
        <v>0</v>
      </c>
      <c r="K51" s="1012">
        <v>237</v>
      </c>
      <c r="L51" s="1016">
        <v>56406</v>
      </c>
      <c r="M51" s="1017">
        <v>35236</v>
      </c>
      <c r="N51" s="1012">
        <v>1643</v>
      </c>
      <c r="O51" s="1014">
        <v>42718</v>
      </c>
      <c r="P51" s="1018">
        <v>11000</v>
      </c>
      <c r="Q51" s="1019">
        <v>53718</v>
      </c>
      <c r="R51" s="1020">
        <v>145360</v>
      </c>
    </row>
    <row r="52" spans="1:18" ht="13.15" customHeight="1">
      <c r="A52" s="1009">
        <v>48</v>
      </c>
      <c r="B52" s="1010">
        <v>48</v>
      </c>
      <c r="C52" s="1011" t="s">
        <v>110</v>
      </c>
      <c r="D52" s="1012"/>
      <c r="E52" s="1013">
        <v>0</v>
      </c>
      <c r="F52" s="1033"/>
      <c r="G52" s="1014">
        <v>0</v>
      </c>
      <c r="H52" s="1033"/>
      <c r="I52" s="1014">
        <v>0</v>
      </c>
      <c r="J52" s="1015">
        <v>0</v>
      </c>
      <c r="K52" s="1012">
        <v>200</v>
      </c>
      <c r="L52" s="1016">
        <v>47600</v>
      </c>
      <c r="M52" s="1017">
        <v>23424</v>
      </c>
      <c r="N52" s="1012">
        <v>2436</v>
      </c>
      <c r="O52" s="1014">
        <v>63336</v>
      </c>
      <c r="P52" s="1018">
        <v>-22228</v>
      </c>
      <c r="Q52" s="1019">
        <v>41108</v>
      </c>
      <c r="R52" s="1020">
        <v>112132</v>
      </c>
    </row>
    <row r="53" spans="1:18" ht="13.15" customHeight="1">
      <c r="A53" s="1009">
        <v>49</v>
      </c>
      <c r="B53" s="1010">
        <v>49</v>
      </c>
      <c r="C53" s="1011" t="s">
        <v>111</v>
      </c>
      <c r="D53" s="1012">
        <v>3</v>
      </c>
      <c r="E53" s="1013">
        <v>63000</v>
      </c>
      <c r="F53" s="1033"/>
      <c r="G53" s="1014">
        <v>0</v>
      </c>
      <c r="H53" s="1033"/>
      <c r="I53" s="1014">
        <v>0</v>
      </c>
      <c r="J53" s="1015">
        <v>0</v>
      </c>
      <c r="K53" s="1012">
        <v>1006</v>
      </c>
      <c r="L53" s="1016">
        <v>239428</v>
      </c>
      <c r="M53" s="1017">
        <v>0</v>
      </c>
      <c r="N53" s="1012">
        <v>5564</v>
      </c>
      <c r="O53" s="1014">
        <v>144664</v>
      </c>
      <c r="P53" s="1018">
        <v>-37734</v>
      </c>
      <c r="Q53" s="1019">
        <v>106930</v>
      </c>
      <c r="R53" s="1020">
        <v>409358</v>
      </c>
    </row>
    <row r="54" spans="1:18" ht="13.15" customHeight="1">
      <c r="A54" s="1021">
        <v>50</v>
      </c>
      <c r="B54" s="1022">
        <v>50</v>
      </c>
      <c r="C54" s="1023" t="s">
        <v>112</v>
      </c>
      <c r="D54" s="1024">
        <v>9</v>
      </c>
      <c r="E54" s="1025">
        <v>189000</v>
      </c>
      <c r="F54" s="1034">
        <v>2</v>
      </c>
      <c r="G54" s="1026">
        <v>12000</v>
      </c>
      <c r="H54" s="1034">
        <v>2</v>
      </c>
      <c r="I54" s="1026">
        <v>8000</v>
      </c>
      <c r="J54" s="1027">
        <v>20000</v>
      </c>
      <c r="K54" s="1024">
        <v>400</v>
      </c>
      <c r="L54" s="1028">
        <v>95200</v>
      </c>
      <c r="M54" s="1029">
        <v>12727</v>
      </c>
      <c r="N54" s="1024">
        <v>3406</v>
      </c>
      <c r="O54" s="1026">
        <v>88556</v>
      </c>
      <c r="P54" s="1030">
        <v>-12068.5</v>
      </c>
      <c r="Q54" s="1031">
        <v>76487.5</v>
      </c>
      <c r="R54" s="1032">
        <v>393414.5</v>
      </c>
    </row>
    <row r="55" spans="1:18" ht="13.15" customHeight="1">
      <c r="A55" s="997">
        <v>51</v>
      </c>
      <c r="B55" s="998">
        <v>51</v>
      </c>
      <c r="C55" s="999" t="s">
        <v>113</v>
      </c>
      <c r="D55" s="1000"/>
      <c r="E55" s="1001">
        <v>0</v>
      </c>
      <c r="F55" s="1035"/>
      <c r="G55" s="1002">
        <v>0</v>
      </c>
      <c r="H55" s="1035"/>
      <c r="I55" s="1002">
        <v>0</v>
      </c>
      <c r="J55" s="1003">
        <v>0</v>
      </c>
      <c r="K55" s="1000">
        <v>321</v>
      </c>
      <c r="L55" s="1004">
        <v>76398</v>
      </c>
      <c r="M55" s="1005">
        <v>12083</v>
      </c>
      <c r="N55" s="1000">
        <v>3891</v>
      </c>
      <c r="O55" s="1002">
        <v>101166</v>
      </c>
      <c r="P55" s="1006">
        <v>17000</v>
      </c>
      <c r="Q55" s="1007">
        <v>118166</v>
      </c>
      <c r="R55" s="1008">
        <v>206647</v>
      </c>
    </row>
    <row r="56" spans="1:18" ht="13.15" customHeight="1">
      <c r="A56" s="1009">
        <v>52</v>
      </c>
      <c r="B56" s="1010">
        <v>52</v>
      </c>
      <c r="C56" s="1011" t="s">
        <v>114</v>
      </c>
      <c r="D56" s="1012"/>
      <c r="E56" s="1013">
        <v>0</v>
      </c>
      <c r="F56" s="1033"/>
      <c r="G56" s="1014">
        <v>0</v>
      </c>
      <c r="H56" s="1033"/>
      <c r="I56" s="1014">
        <v>0</v>
      </c>
      <c r="J56" s="1015">
        <v>0</v>
      </c>
      <c r="K56" s="1012">
        <v>1801</v>
      </c>
      <c r="L56" s="1016">
        <v>428638</v>
      </c>
      <c r="M56" s="1017">
        <v>172276</v>
      </c>
      <c r="N56" s="1012">
        <v>16836</v>
      </c>
      <c r="O56" s="1014">
        <v>437736</v>
      </c>
      <c r="P56" s="1018">
        <v>0</v>
      </c>
      <c r="Q56" s="1019">
        <v>437736</v>
      </c>
      <c r="R56" s="1020">
        <v>1038650</v>
      </c>
    </row>
    <row r="57" spans="1:18" ht="13.15" customHeight="1">
      <c r="A57" s="1009">
        <v>53</v>
      </c>
      <c r="B57" s="1010">
        <v>53</v>
      </c>
      <c r="C57" s="1011" t="s">
        <v>115</v>
      </c>
      <c r="D57" s="1012"/>
      <c r="E57" s="1013">
        <v>0</v>
      </c>
      <c r="F57" s="1012"/>
      <c r="G57" s="1014">
        <v>0</v>
      </c>
      <c r="H57" s="1012"/>
      <c r="I57" s="1014">
        <v>0</v>
      </c>
      <c r="J57" s="1015">
        <v>0</v>
      </c>
      <c r="K57" s="1012">
        <v>910</v>
      </c>
      <c r="L57" s="1016">
        <v>216580</v>
      </c>
      <c r="M57" s="1017">
        <v>0</v>
      </c>
      <c r="N57" s="1012">
        <v>8160</v>
      </c>
      <c r="O57" s="1014">
        <v>212160</v>
      </c>
      <c r="P57" s="1018">
        <v>-36596</v>
      </c>
      <c r="Q57" s="1019">
        <v>175564</v>
      </c>
      <c r="R57" s="1020">
        <v>392144</v>
      </c>
    </row>
    <row r="58" spans="1:18" ht="13.15" customHeight="1">
      <c r="A58" s="1009">
        <v>54</v>
      </c>
      <c r="B58" s="1010">
        <v>54</v>
      </c>
      <c r="C58" s="1011" t="s">
        <v>116</v>
      </c>
      <c r="D58" s="1012"/>
      <c r="E58" s="1013">
        <v>0</v>
      </c>
      <c r="F58" s="1012"/>
      <c r="G58" s="1014">
        <v>0</v>
      </c>
      <c r="H58" s="1012"/>
      <c r="I58" s="1014">
        <v>0</v>
      </c>
      <c r="J58" s="1015">
        <v>0</v>
      </c>
      <c r="K58" s="1012">
        <v>12</v>
      </c>
      <c r="L58" s="1016">
        <v>25000</v>
      </c>
      <c r="M58" s="1017">
        <v>0</v>
      </c>
      <c r="N58" s="1012">
        <v>283</v>
      </c>
      <c r="O58" s="1014">
        <v>7358</v>
      </c>
      <c r="P58" s="1018">
        <v>-5258</v>
      </c>
      <c r="Q58" s="1019">
        <v>2100</v>
      </c>
      <c r="R58" s="1020">
        <v>27100</v>
      </c>
    </row>
    <row r="59" spans="1:18" ht="13.15" customHeight="1">
      <c r="A59" s="1021">
        <v>55</v>
      </c>
      <c r="B59" s="1022">
        <v>55</v>
      </c>
      <c r="C59" s="1023" t="s">
        <v>117</v>
      </c>
      <c r="D59" s="1024"/>
      <c r="E59" s="1025">
        <v>0</v>
      </c>
      <c r="F59" s="1024"/>
      <c r="G59" s="1026">
        <v>0</v>
      </c>
      <c r="H59" s="1024"/>
      <c r="I59" s="1026">
        <v>0</v>
      </c>
      <c r="J59" s="1027">
        <v>0</v>
      </c>
      <c r="K59" s="1024">
        <v>997</v>
      </c>
      <c r="L59" s="1028">
        <v>237286</v>
      </c>
      <c r="M59" s="1029">
        <v>247402</v>
      </c>
      <c r="N59" s="1024">
        <v>7277</v>
      </c>
      <c r="O59" s="1026">
        <v>189202</v>
      </c>
      <c r="P59" s="1030">
        <v>0</v>
      </c>
      <c r="Q59" s="1031">
        <v>189202</v>
      </c>
      <c r="R59" s="1032">
        <v>673890</v>
      </c>
    </row>
    <row r="60" spans="1:18" ht="13.15" customHeight="1">
      <c r="A60" s="997">
        <v>56</v>
      </c>
      <c r="B60" s="998">
        <v>56</v>
      </c>
      <c r="C60" s="999" t="s">
        <v>118</v>
      </c>
      <c r="D60" s="1000"/>
      <c r="E60" s="1001">
        <v>0</v>
      </c>
      <c r="F60" s="1000"/>
      <c r="G60" s="1002">
        <v>0</v>
      </c>
      <c r="H60" s="1000"/>
      <c r="I60" s="1002">
        <v>0</v>
      </c>
      <c r="J60" s="1003">
        <v>0</v>
      </c>
      <c r="K60" s="1000">
        <v>84</v>
      </c>
      <c r="L60" s="1004">
        <v>25000</v>
      </c>
      <c r="M60" s="1005">
        <v>12591</v>
      </c>
      <c r="N60" s="1000">
        <v>990</v>
      </c>
      <c r="O60" s="1002">
        <v>25740</v>
      </c>
      <c r="P60" s="1006">
        <v>3000</v>
      </c>
      <c r="Q60" s="1007">
        <v>28740</v>
      </c>
      <c r="R60" s="1008">
        <v>66331</v>
      </c>
    </row>
    <row r="61" spans="1:18" ht="13.15" customHeight="1">
      <c r="A61" s="1009">
        <v>57</v>
      </c>
      <c r="B61" s="1010">
        <v>57</v>
      </c>
      <c r="C61" s="1011" t="s">
        <v>119</v>
      </c>
      <c r="D61" s="1012"/>
      <c r="E61" s="1013">
        <v>0</v>
      </c>
      <c r="F61" s="1012"/>
      <c r="G61" s="1014">
        <v>0</v>
      </c>
      <c r="H61" s="1012"/>
      <c r="I61" s="1014">
        <v>0</v>
      </c>
      <c r="J61" s="1015">
        <v>0</v>
      </c>
      <c r="K61" s="1012">
        <v>370</v>
      </c>
      <c r="L61" s="1016">
        <v>88060</v>
      </c>
      <c r="M61" s="1017">
        <v>120582</v>
      </c>
      <c r="N61" s="1012">
        <v>3846</v>
      </c>
      <c r="O61" s="1014">
        <v>99996</v>
      </c>
      <c r="P61" s="1018">
        <v>17000</v>
      </c>
      <c r="Q61" s="1019">
        <v>116996</v>
      </c>
      <c r="R61" s="1020">
        <v>325638</v>
      </c>
    </row>
    <row r="62" spans="1:18" ht="13.15" customHeight="1">
      <c r="A62" s="1009">
        <v>58</v>
      </c>
      <c r="B62" s="1010">
        <v>58</v>
      </c>
      <c r="C62" s="1011" t="s">
        <v>120</v>
      </c>
      <c r="D62" s="1012"/>
      <c r="E62" s="1013">
        <v>0</v>
      </c>
      <c r="F62" s="1012"/>
      <c r="G62" s="1014">
        <v>0</v>
      </c>
      <c r="H62" s="1012"/>
      <c r="I62" s="1014">
        <v>0</v>
      </c>
      <c r="J62" s="1015">
        <v>0</v>
      </c>
      <c r="K62" s="1012">
        <v>259</v>
      </c>
      <c r="L62" s="1016">
        <v>61642</v>
      </c>
      <c r="M62" s="1017">
        <v>0</v>
      </c>
      <c r="N62" s="1012">
        <v>3455</v>
      </c>
      <c r="O62" s="1014">
        <v>89830</v>
      </c>
      <c r="P62" s="1018">
        <v>-12576.600000000006</v>
      </c>
      <c r="Q62" s="1019">
        <v>77253.399999999994</v>
      </c>
      <c r="R62" s="1020">
        <v>138895.4</v>
      </c>
    </row>
    <row r="63" spans="1:18" ht="13.15" customHeight="1">
      <c r="A63" s="1009">
        <v>59</v>
      </c>
      <c r="B63" s="1010">
        <v>59</v>
      </c>
      <c r="C63" s="1011" t="s">
        <v>121</v>
      </c>
      <c r="D63" s="1012"/>
      <c r="E63" s="1013">
        <v>0</v>
      </c>
      <c r="F63" s="1012"/>
      <c r="G63" s="1014">
        <v>0</v>
      </c>
      <c r="H63" s="1012"/>
      <c r="I63" s="1014">
        <v>0</v>
      </c>
      <c r="J63" s="1015">
        <v>0</v>
      </c>
      <c r="K63" s="1012">
        <v>220</v>
      </c>
      <c r="L63" s="1016">
        <v>52360</v>
      </c>
      <c r="M63" s="1017">
        <v>26858</v>
      </c>
      <c r="N63" s="1012">
        <v>2369</v>
      </c>
      <c r="O63" s="1014">
        <v>61594</v>
      </c>
      <c r="P63" s="1018">
        <v>11000</v>
      </c>
      <c r="Q63" s="1019">
        <v>72594</v>
      </c>
      <c r="R63" s="1020">
        <v>151812</v>
      </c>
    </row>
    <row r="64" spans="1:18" ht="13.15" customHeight="1">
      <c r="A64" s="1021">
        <v>60</v>
      </c>
      <c r="B64" s="1022">
        <v>60</v>
      </c>
      <c r="C64" s="1023" t="s">
        <v>122</v>
      </c>
      <c r="D64" s="1024"/>
      <c r="E64" s="1025">
        <v>0</v>
      </c>
      <c r="F64" s="1024"/>
      <c r="G64" s="1026">
        <v>0</v>
      </c>
      <c r="H64" s="1024"/>
      <c r="I64" s="1026">
        <v>0</v>
      </c>
      <c r="J64" s="1027">
        <v>0</v>
      </c>
      <c r="K64" s="1024">
        <v>177</v>
      </c>
      <c r="L64" s="1028">
        <v>42126</v>
      </c>
      <c r="M64" s="1029">
        <v>0</v>
      </c>
      <c r="N64" s="1024">
        <v>2760</v>
      </c>
      <c r="O64" s="1026">
        <v>71760</v>
      </c>
      <c r="P64" s="1030">
        <v>0</v>
      </c>
      <c r="Q64" s="1031">
        <v>71760</v>
      </c>
      <c r="R64" s="1032">
        <v>113886</v>
      </c>
    </row>
    <row r="65" spans="1:18" ht="13.15" customHeight="1">
      <c r="A65" s="997">
        <v>61</v>
      </c>
      <c r="B65" s="998">
        <v>61</v>
      </c>
      <c r="C65" s="999" t="s">
        <v>123</v>
      </c>
      <c r="D65" s="1000"/>
      <c r="E65" s="1001">
        <v>0</v>
      </c>
      <c r="F65" s="1000"/>
      <c r="G65" s="1002">
        <v>0</v>
      </c>
      <c r="H65" s="1000"/>
      <c r="I65" s="1002">
        <v>0</v>
      </c>
      <c r="J65" s="1003">
        <v>0</v>
      </c>
      <c r="K65" s="1000">
        <v>124</v>
      </c>
      <c r="L65" s="1004">
        <v>29512</v>
      </c>
      <c r="M65" s="1005">
        <v>170086</v>
      </c>
      <c r="N65" s="1000">
        <v>1491</v>
      </c>
      <c r="O65" s="1002">
        <v>38766</v>
      </c>
      <c r="P65" s="1006">
        <v>8000</v>
      </c>
      <c r="Q65" s="1007">
        <v>46766</v>
      </c>
      <c r="R65" s="1008">
        <v>246364</v>
      </c>
    </row>
    <row r="66" spans="1:18" ht="13.15" customHeight="1">
      <c r="A66" s="1009">
        <v>62</v>
      </c>
      <c r="B66" s="1010">
        <v>62</v>
      </c>
      <c r="C66" s="1011" t="s">
        <v>124</v>
      </c>
      <c r="D66" s="1012"/>
      <c r="E66" s="1013">
        <v>0</v>
      </c>
      <c r="F66" s="1012"/>
      <c r="G66" s="1014">
        <v>0</v>
      </c>
      <c r="H66" s="1012"/>
      <c r="I66" s="1014">
        <v>0</v>
      </c>
      <c r="J66" s="1015">
        <v>0</v>
      </c>
      <c r="K66" s="1012">
        <v>207</v>
      </c>
      <c r="L66" s="1016">
        <v>49266</v>
      </c>
      <c r="M66" s="1017">
        <v>0</v>
      </c>
      <c r="N66" s="1012">
        <v>870</v>
      </c>
      <c r="O66" s="1014">
        <v>22620</v>
      </c>
      <c r="P66" s="1018">
        <v>1000</v>
      </c>
      <c r="Q66" s="1019">
        <v>23620</v>
      </c>
      <c r="R66" s="1020">
        <v>72886</v>
      </c>
    </row>
    <row r="67" spans="1:18" ht="13.15" customHeight="1">
      <c r="A67" s="1009">
        <v>63</v>
      </c>
      <c r="B67" s="1010">
        <v>63</v>
      </c>
      <c r="C67" s="1011" t="s">
        <v>125</v>
      </c>
      <c r="D67" s="1012"/>
      <c r="E67" s="1013">
        <v>0</v>
      </c>
      <c r="F67" s="1012"/>
      <c r="G67" s="1014">
        <v>0</v>
      </c>
      <c r="H67" s="1012"/>
      <c r="I67" s="1014">
        <v>0</v>
      </c>
      <c r="J67" s="1015">
        <v>0</v>
      </c>
      <c r="K67" s="1012">
        <v>78</v>
      </c>
      <c r="L67" s="1016">
        <v>25000</v>
      </c>
      <c r="M67" s="1017">
        <v>4220</v>
      </c>
      <c r="N67" s="1012">
        <v>889</v>
      </c>
      <c r="O67" s="1014">
        <v>23114</v>
      </c>
      <c r="P67" s="1018">
        <v>11000</v>
      </c>
      <c r="Q67" s="1019">
        <v>34114</v>
      </c>
      <c r="R67" s="1020">
        <v>63334</v>
      </c>
    </row>
    <row r="68" spans="1:18" ht="13.15" customHeight="1">
      <c r="A68" s="1009">
        <v>64</v>
      </c>
      <c r="B68" s="1010">
        <v>64</v>
      </c>
      <c r="C68" s="1011" t="s">
        <v>126</v>
      </c>
      <c r="D68" s="1012"/>
      <c r="E68" s="1013">
        <v>0</v>
      </c>
      <c r="F68" s="1012"/>
      <c r="G68" s="1014">
        <v>0</v>
      </c>
      <c r="H68" s="1012"/>
      <c r="I68" s="1014">
        <v>0</v>
      </c>
      <c r="J68" s="1015">
        <v>0</v>
      </c>
      <c r="K68" s="1012">
        <v>165</v>
      </c>
      <c r="L68" s="1016">
        <v>39270</v>
      </c>
      <c r="M68" s="1017">
        <v>0</v>
      </c>
      <c r="N68" s="1012">
        <v>1050</v>
      </c>
      <c r="O68" s="1014">
        <v>27300</v>
      </c>
      <c r="P68" s="1018">
        <v>9500</v>
      </c>
      <c r="Q68" s="1019">
        <v>36800</v>
      </c>
      <c r="R68" s="1020">
        <v>76070</v>
      </c>
    </row>
    <row r="69" spans="1:18" ht="13.15" customHeight="1">
      <c r="A69" s="1021">
        <v>65</v>
      </c>
      <c r="B69" s="1022">
        <v>65</v>
      </c>
      <c r="C69" s="1023" t="s">
        <v>127</v>
      </c>
      <c r="D69" s="1024"/>
      <c r="E69" s="1025">
        <v>0</v>
      </c>
      <c r="F69" s="1024"/>
      <c r="G69" s="1026">
        <v>0</v>
      </c>
      <c r="H69" s="1024"/>
      <c r="I69" s="1026">
        <v>0</v>
      </c>
      <c r="J69" s="1027">
        <v>0</v>
      </c>
      <c r="K69" s="1024">
        <v>53</v>
      </c>
      <c r="L69" s="1028">
        <v>25000</v>
      </c>
      <c r="M69" s="1029">
        <v>16560</v>
      </c>
      <c r="N69" s="1024">
        <v>3238</v>
      </c>
      <c r="O69" s="1026">
        <v>84188</v>
      </c>
      <c r="P69" s="1030">
        <v>2200</v>
      </c>
      <c r="Q69" s="1031">
        <v>86388</v>
      </c>
      <c r="R69" s="1032">
        <v>127948</v>
      </c>
    </row>
    <row r="70" spans="1:18" ht="13.15" customHeight="1">
      <c r="A70" s="997">
        <v>66</v>
      </c>
      <c r="B70" s="998">
        <v>66</v>
      </c>
      <c r="C70" s="999" t="s">
        <v>128</v>
      </c>
      <c r="D70" s="1000"/>
      <c r="E70" s="1036">
        <v>0</v>
      </c>
      <c r="F70" s="1000"/>
      <c r="G70" s="1002">
        <v>0</v>
      </c>
      <c r="H70" s="1000"/>
      <c r="I70" s="1002">
        <v>0</v>
      </c>
      <c r="J70" s="1003">
        <v>0</v>
      </c>
      <c r="K70" s="1000">
        <v>25</v>
      </c>
      <c r="L70" s="1004">
        <v>25000</v>
      </c>
      <c r="M70" s="1017">
        <v>25949</v>
      </c>
      <c r="N70" s="1000">
        <v>743</v>
      </c>
      <c r="O70" s="1002">
        <v>19318</v>
      </c>
      <c r="P70" s="1006">
        <v>-3793</v>
      </c>
      <c r="Q70" s="1007">
        <v>15525</v>
      </c>
      <c r="R70" s="1008">
        <v>66474</v>
      </c>
    </row>
    <row r="71" spans="1:18" ht="13.15" customHeight="1">
      <c r="A71" s="1037">
        <v>67</v>
      </c>
      <c r="B71" s="1037">
        <v>67</v>
      </c>
      <c r="C71" s="1038" t="s">
        <v>129</v>
      </c>
      <c r="D71" s="1039"/>
      <c r="E71" s="1040">
        <v>0</v>
      </c>
      <c r="F71" s="1039"/>
      <c r="G71" s="1041">
        <v>0</v>
      </c>
      <c r="H71" s="1039"/>
      <c r="I71" s="1041">
        <v>0</v>
      </c>
      <c r="J71" s="1042">
        <v>0</v>
      </c>
      <c r="K71" s="1039">
        <v>128</v>
      </c>
      <c r="L71" s="1043">
        <v>30464</v>
      </c>
      <c r="M71" s="1017">
        <v>0</v>
      </c>
      <c r="N71" s="1039">
        <v>2365</v>
      </c>
      <c r="O71" s="1041">
        <v>61490</v>
      </c>
      <c r="P71" s="1044">
        <v>9000</v>
      </c>
      <c r="Q71" s="1045">
        <v>70490</v>
      </c>
      <c r="R71" s="1046">
        <v>100954</v>
      </c>
    </row>
    <row r="72" spans="1:18" ht="13.15" customHeight="1">
      <c r="A72" s="1047">
        <v>68</v>
      </c>
      <c r="B72" s="1048">
        <v>68</v>
      </c>
      <c r="C72" s="1011" t="s">
        <v>130</v>
      </c>
      <c r="D72" s="1012"/>
      <c r="E72" s="1049">
        <v>0</v>
      </c>
      <c r="F72" s="1012"/>
      <c r="G72" s="1014">
        <v>0</v>
      </c>
      <c r="H72" s="1012"/>
      <c r="I72" s="1014">
        <v>0</v>
      </c>
      <c r="J72" s="1015">
        <v>0</v>
      </c>
      <c r="K72" s="1012">
        <v>101</v>
      </c>
      <c r="L72" s="1016">
        <v>25000</v>
      </c>
      <c r="M72" s="1017">
        <v>3384</v>
      </c>
      <c r="N72" s="1012">
        <v>751</v>
      </c>
      <c r="O72" s="1014">
        <v>19526</v>
      </c>
      <c r="P72" s="1018">
        <v>11000</v>
      </c>
      <c r="Q72" s="1019">
        <v>30526</v>
      </c>
      <c r="R72" s="1020">
        <v>58910</v>
      </c>
    </row>
    <row r="73" spans="1:18" ht="13.15" customHeight="1">
      <c r="A73" s="1050">
        <v>69</v>
      </c>
      <c r="B73" s="1051">
        <v>69</v>
      </c>
      <c r="C73" s="1023" t="s">
        <v>131</v>
      </c>
      <c r="D73" s="1024"/>
      <c r="E73" s="1052">
        <v>0</v>
      </c>
      <c r="F73" s="1024"/>
      <c r="G73" s="1026">
        <v>0</v>
      </c>
      <c r="H73" s="1024"/>
      <c r="I73" s="1026">
        <v>0</v>
      </c>
      <c r="J73" s="1027">
        <v>0</v>
      </c>
      <c r="K73" s="1024">
        <v>239</v>
      </c>
      <c r="L73" s="1028">
        <v>56882</v>
      </c>
      <c r="M73" s="1029">
        <v>14852</v>
      </c>
      <c r="N73" s="1024">
        <v>2035</v>
      </c>
      <c r="O73" s="1026">
        <v>52910</v>
      </c>
      <c r="P73" s="1030">
        <v>9500</v>
      </c>
      <c r="Q73" s="1031">
        <v>62410</v>
      </c>
      <c r="R73" s="1032">
        <v>134144</v>
      </c>
    </row>
    <row r="74" spans="1:18" s="1065" customFormat="1" ht="15" customHeight="1" thickBot="1">
      <c r="A74" s="1053"/>
      <c r="B74" s="1054"/>
      <c r="C74" s="1055" t="s">
        <v>645</v>
      </c>
      <c r="D74" s="1056">
        <v>213</v>
      </c>
      <c r="E74" s="1057">
        <v>4473000</v>
      </c>
      <c r="F74" s="1056">
        <v>65</v>
      </c>
      <c r="G74" s="1058">
        <v>390000</v>
      </c>
      <c r="H74" s="1056">
        <v>55</v>
      </c>
      <c r="I74" s="1058">
        <v>220000</v>
      </c>
      <c r="J74" s="1059">
        <v>610000</v>
      </c>
      <c r="K74" s="1056">
        <v>24817</v>
      </c>
      <c r="L74" s="1060">
        <v>6150090</v>
      </c>
      <c r="M74" s="1061">
        <v>2748872</v>
      </c>
      <c r="N74" s="1056">
        <v>277194</v>
      </c>
      <c r="O74" s="1058">
        <v>7207044</v>
      </c>
      <c r="P74" s="1062">
        <v>138692.35</v>
      </c>
      <c r="Q74" s="1063">
        <v>7345736.3500000006</v>
      </c>
      <c r="R74" s="1064">
        <v>21327698.349999998</v>
      </c>
    </row>
    <row r="75" spans="1:18" s="1073" customFormat="1" ht="7.15" customHeight="1" thickTop="1">
      <c r="A75" s="1066"/>
      <c r="B75" s="1067"/>
      <c r="C75" s="1068"/>
      <c r="D75" s="1069"/>
      <c r="E75" s="1070"/>
      <c r="F75" s="1069"/>
      <c r="G75" s="1071"/>
      <c r="H75" s="1069"/>
      <c r="I75" s="1071"/>
      <c r="J75" s="1071"/>
      <c r="K75" s="1069"/>
      <c r="L75" s="1070"/>
      <c r="M75" s="1070"/>
      <c r="N75" s="1069"/>
      <c r="O75" s="1071"/>
      <c r="P75" s="1072"/>
      <c r="Q75" s="1070"/>
      <c r="R75" s="1070"/>
    </row>
    <row r="76" spans="1:18" s="1073" customFormat="1" ht="13.15" customHeight="1">
      <c r="A76" s="997">
        <v>318001</v>
      </c>
      <c r="B76" s="998">
        <v>318001</v>
      </c>
      <c r="C76" s="999" t="s">
        <v>646</v>
      </c>
      <c r="D76" s="1000"/>
      <c r="E76" s="1001">
        <v>0</v>
      </c>
      <c r="F76" s="1000"/>
      <c r="G76" s="1002">
        <v>0</v>
      </c>
      <c r="H76" s="1000"/>
      <c r="I76" s="1002">
        <v>0</v>
      </c>
      <c r="J76" s="1003">
        <v>0</v>
      </c>
      <c r="K76" s="1000">
        <v>0</v>
      </c>
      <c r="L76" s="1004">
        <v>10000</v>
      </c>
      <c r="M76" s="1005">
        <v>0</v>
      </c>
      <c r="N76" s="1000">
        <v>680</v>
      </c>
      <c r="O76" s="1002">
        <v>17680</v>
      </c>
      <c r="P76" s="1006">
        <v>-17680</v>
      </c>
      <c r="Q76" s="1007">
        <v>0</v>
      </c>
      <c r="R76" s="1008">
        <v>10000</v>
      </c>
    </row>
    <row r="77" spans="1:18" s="1073" customFormat="1" ht="13.15" customHeight="1">
      <c r="A77" s="1009">
        <v>319001</v>
      </c>
      <c r="B77" s="1010">
        <v>319001</v>
      </c>
      <c r="C77" s="1011" t="s">
        <v>647</v>
      </c>
      <c r="D77" s="1012"/>
      <c r="E77" s="1013">
        <v>0</v>
      </c>
      <c r="F77" s="1012"/>
      <c r="G77" s="1014">
        <v>0</v>
      </c>
      <c r="H77" s="1012"/>
      <c r="I77" s="1014">
        <v>0</v>
      </c>
      <c r="J77" s="1015">
        <v>0</v>
      </c>
      <c r="K77" s="1012">
        <v>0</v>
      </c>
      <c r="L77" s="1016">
        <v>10000</v>
      </c>
      <c r="M77" s="1017">
        <v>0</v>
      </c>
      <c r="N77" s="1012">
        <v>430</v>
      </c>
      <c r="O77" s="1014">
        <v>11180</v>
      </c>
      <c r="P77" s="1018">
        <v>-6836.42</v>
      </c>
      <c r="Q77" s="1019">
        <v>4343.58</v>
      </c>
      <c r="R77" s="1020">
        <v>14343.58</v>
      </c>
    </row>
    <row r="78" spans="1:18" ht="13.15" customHeight="1">
      <c r="A78" s="1009">
        <v>302006</v>
      </c>
      <c r="B78" s="1010">
        <v>302006</v>
      </c>
      <c r="C78" s="1011" t="s">
        <v>648</v>
      </c>
      <c r="D78" s="1012"/>
      <c r="E78" s="1013">
        <v>0</v>
      </c>
      <c r="F78" s="1012"/>
      <c r="G78" s="1014">
        <v>0</v>
      </c>
      <c r="H78" s="1012"/>
      <c r="I78" s="1014">
        <v>0</v>
      </c>
      <c r="J78" s="1015">
        <v>0</v>
      </c>
      <c r="K78" s="1012">
        <v>0</v>
      </c>
      <c r="L78" s="1016">
        <v>10000</v>
      </c>
      <c r="M78" s="1017">
        <v>0</v>
      </c>
      <c r="N78" s="1012">
        <v>303</v>
      </c>
      <c r="O78" s="1014">
        <v>7878</v>
      </c>
      <c r="P78" s="1018">
        <v>9500</v>
      </c>
      <c r="Q78" s="1019">
        <v>17378</v>
      </c>
      <c r="R78" s="1020">
        <v>27378</v>
      </c>
    </row>
    <row r="79" spans="1:18" ht="13.15" customHeight="1">
      <c r="A79" s="1009">
        <v>334001</v>
      </c>
      <c r="B79" s="1010">
        <v>334001</v>
      </c>
      <c r="C79" s="1011" t="s">
        <v>649</v>
      </c>
      <c r="D79" s="1012"/>
      <c r="E79" s="1013">
        <v>0</v>
      </c>
      <c r="F79" s="1012"/>
      <c r="G79" s="1014">
        <v>0</v>
      </c>
      <c r="H79" s="1012"/>
      <c r="I79" s="1014">
        <v>0</v>
      </c>
      <c r="J79" s="1015">
        <v>0</v>
      </c>
      <c r="K79" s="1012">
        <v>0</v>
      </c>
      <c r="L79" s="1016">
        <v>10000</v>
      </c>
      <c r="M79" s="1017">
        <v>0</v>
      </c>
      <c r="N79" s="1012">
        <v>230</v>
      </c>
      <c r="O79" s="1014">
        <v>5980</v>
      </c>
      <c r="P79" s="1018">
        <v>-1465</v>
      </c>
      <c r="Q79" s="1019">
        <v>4515</v>
      </c>
      <c r="R79" s="1020">
        <v>14515</v>
      </c>
    </row>
    <row r="80" spans="1:18" s="1065" customFormat="1" ht="15" customHeight="1">
      <c r="A80" s="1021" t="s">
        <v>650</v>
      </c>
      <c r="B80" s="1022" t="s">
        <v>650</v>
      </c>
      <c r="C80" s="1023" t="s">
        <v>499</v>
      </c>
      <c r="D80" s="1024"/>
      <c r="E80" s="1025">
        <v>0</v>
      </c>
      <c r="F80" s="1024"/>
      <c r="G80" s="1026">
        <v>0</v>
      </c>
      <c r="H80" s="1024"/>
      <c r="I80" s="1026">
        <v>0</v>
      </c>
      <c r="J80" s="1027">
        <v>0</v>
      </c>
      <c r="K80" s="1024">
        <v>18</v>
      </c>
      <c r="L80" s="1028">
        <v>10000</v>
      </c>
      <c r="M80" s="1029">
        <v>0</v>
      </c>
      <c r="N80" s="1024">
        <v>299</v>
      </c>
      <c r="O80" s="1026">
        <v>7774</v>
      </c>
      <c r="P80" s="1030">
        <v>-7774</v>
      </c>
      <c r="Q80" s="1031">
        <v>0</v>
      </c>
      <c r="R80" s="1032">
        <v>10000</v>
      </c>
    </row>
    <row r="81" spans="1:18" s="1065" customFormat="1" ht="15" customHeight="1" thickBot="1">
      <c r="A81" s="1053"/>
      <c r="B81" s="1054"/>
      <c r="C81" s="1055" t="s">
        <v>651</v>
      </c>
      <c r="D81" s="1056">
        <v>0</v>
      </c>
      <c r="E81" s="1057">
        <v>0</v>
      </c>
      <c r="F81" s="1056">
        <v>0</v>
      </c>
      <c r="G81" s="1058">
        <v>0</v>
      </c>
      <c r="H81" s="1056">
        <v>0</v>
      </c>
      <c r="I81" s="1058">
        <v>0</v>
      </c>
      <c r="J81" s="1059">
        <v>0</v>
      </c>
      <c r="K81" s="1056">
        <v>18</v>
      </c>
      <c r="L81" s="1060">
        <v>50000</v>
      </c>
      <c r="M81" s="1061">
        <v>0</v>
      </c>
      <c r="N81" s="1056">
        <v>1942</v>
      </c>
      <c r="O81" s="1058">
        <v>50492</v>
      </c>
      <c r="P81" s="1062">
        <v>-24255.42</v>
      </c>
      <c r="Q81" s="1063">
        <v>26236.58</v>
      </c>
      <c r="R81" s="1064">
        <v>76236.58</v>
      </c>
    </row>
    <row r="82" spans="1:18" ht="7.15" customHeight="1" thickTop="1">
      <c r="A82" s="1074"/>
      <c r="B82" s="1075"/>
      <c r="C82" s="1076"/>
      <c r="D82" s="1069"/>
      <c r="E82" s="1071"/>
      <c r="F82" s="1077"/>
      <c r="G82" s="1071"/>
      <c r="H82" s="1077"/>
      <c r="I82" s="1071"/>
      <c r="J82" s="1071"/>
      <c r="K82" s="1077"/>
      <c r="L82" s="1071"/>
      <c r="M82" s="1071"/>
      <c r="N82" s="1069"/>
      <c r="O82" s="1071"/>
      <c r="P82" s="1072"/>
      <c r="Q82" s="1070"/>
      <c r="R82" s="1070"/>
    </row>
    <row r="83" spans="1:18" ht="13.15" customHeight="1">
      <c r="A83" s="997">
        <v>321001</v>
      </c>
      <c r="B83" s="998">
        <v>321001</v>
      </c>
      <c r="C83" s="999" t="s">
        <v>200</v>
      </c>
      <c r="D83" s="1000"/>
      <c r="E83" s="1001">
        <v>0</v>
      </c>
      <c r="F83" s="1000"/>
      <c r="G83" s="1002">
        <v>0</v>
      </c>
      <c r="H83" s="1000"/>
      <c r="I83" s="1002">
        <v>0</v>
      </c>
      <c r="J83" s="1003">
        <v>0</v>
      </c>
      <c r="K83" s="1000">
        <v>0</v>
      </c>
      <c r="L83" s="1004">
        <v>0</v>
      </c>
      <c r="M83" s="1005">
        <v>0</v>
      </c>
      <c r="N83" s="1000">
        <v>0</v>
      </c>
      <c r="O83" s="1002">
        <v>0</v>
      </c>
      <c r="P83" s="1006">
        <v>0</v>
      </c>
      <c r="Q83" s="1007">
        <v>0</v>
      </c>
      <c r="R83" s="1008">
        <v>0</v>
      </c>
    </row>
    <row r="84" spans="1:18" ht="13.15" customHeight="1">
      <c r="A84" s="1009">
        <v>329001</v>
      </c>
      <c r="B84" s="1010">
        <v>329001</v>
      </c>
      <c r="C84" s="1011" t="s">
        <v>201</v>
      </c>
      <c r="D84" s="1012"/>
      <c r="E84" s="1013">
        <v>0</v>
      </c>
      <c r="F84" s="1012"/>
      <c r="G84" s="1014">
        <v>0</v>
      </c>
      <c r="H84" s="1012"/>
      <c r="I84" s="1014">
        <v>0</v>
      </c>
      <c r="J84" s="1015">
        <v>0</v>
      </c>
      <c r="K84" s="1012">
        <v>0</v>
      </c>
      <c r="L84" s="1016">
        <v>0</v>
      </c>
      <c r="M84" s="1017">
        <v>0</v>
      </c>
      <c r="N84" s="1012">
        <v>74</v>
      </c>
      <c r="O84" s="1014">
        <v>1924</v>
      </c>
      <c r="P84" s="1018">
        <v>1000</v>
      </c>
      <c r="Q84" s="1019">
        <v>2924</v>
      </c>
      <c r="R84" s="1020">
        <v>2924</v>
      </c>
    </row>
    <row r="85" spans="1:18" ht="13.15" customHeight="1">
      <c r="A85" s="1009">
        <v>331001</v>
      </c>
      <c r="B85" s="1010">
        <v>331001</v>
      </c>
      <c r="C85" s="1011" t="s">
        <v>202</v>
      </c>
      <c r="D85" s="1012">
        <v>21</v>
      </c>
      <c r="E85" s="1013">
        <v>441000</v>
      </c>
      <c r="F85" s="1012">
        <v>3</v>
      </c>
      <c r="G85" s="1014">
        <v>18000</v>
      </c>
      <c r="H85" s="1012">
        <v>4</v>
      </c>
      <c r="I85" s="1014">
        <v>16000</v>
      </c>
      <c r="J85" s="1015">
        <v>34000</v>
      </c>
      <c r="K85" s="1012">
        <v>0</v>
      </c>
      <c r="L85" s="1016">
        <v>0</v>
      </c>
      <c r="M85" s="1017">
        <v>0</v>
      </c>
      <c r="N85" s="1012">
        <v>109</v>
      </c>
      <c r="O85" s="1014">
        <v>2834</v>
      </c>
      <c r="P85" s="1018">
        <v>-2834</v>
      </c>
      <c r="Q85" s="1019">
        <v>0</v>
      </c>
      <c r="R85" s="1020">
        <v>475000</v>
      </c>
    </row>
    <row r="86" spans="1:18" ht="13.15" customHeight="1">
      <c r="A86" s="1009">
        <v>333001</v>
      </c>
      <c r="B86" s="1010">
        <v>333001</v>
      </c>
      <c r="C86" s="1011" t="s">
        <v>652</v>
      </c>
      <c r="D86" s="1012"/>
      <c r="E86" s="1013">
        <v>0</v>
      </c>
      <c r="F86" s="1012"/>
      <c r="G86" s="1014">
        <v>0</v>
      </c>
      <c r="H86" s="1012"/>
      <c r="I86" s="1014">
        <v>0</v>
      </c>
      <c r="J86" s="1015">
        <v>0</v>
      </c>
      <c r="K86" s="1012">
        <v>0</v>
      </c>
      <c r="L86" s="1016">
        <v>10000</v>
      </c>
      <c r="M86" s="1017">
        <v>0</v>
      </c>
      <c r="N86" s="1012">
        <v>339</v>
      </c>
      <c r="O86" s="1014">
        <v>8814</v>
      </c>
      <c r="P86" s="1018">
        <v>11000</v>
      </c>
      <c r="Q86" s="1019">
        <v>19814</v>
      </c>
      <c r="R86" s="1020">
        <v>29814</v>
      </c>
    </row>
    <row r="87" spans="1:18" ht="13.15" customHeight="1">
      <c r="A87" s="1021">
        <v>336001</v>
      </c>
      <c r="B87" s="1022">
        <v>336001</v>
      </c>
      <c r="C87" s="1023" t="s">
        <v>204</v>
      </c>
      <c r="D87" s="1024"/>
      <c r="E87" s="1025">
        <v>0</v>
      </c>
      <c r="F87" s="1024"/>
      <c r="G87" s="1026">
        <v>0</v>
      </c>
      <c r="H87" s="1024"/>
      <c r="I87" s="1026">
        <v>0</v>
      </c>
      <c r="J87" s="1027">
        <v>0</v>
      </c>
      <c r="K87" s="1024">
        <v>39</v>
      </c>
      <c r="L87" s="1028">
        <v>10000</v>
      </c>
      <c r="M87" s="1029">
        <v>0</v>
      </c>
      <c r="N87" s="1024">
        <v>361</v>
      </c>
      <c r="O87" s="1026">
        <v>9386</v>
      </c>
      <c r="P87" s="1030">
        <v>9500</v>
      </c>
      <c r="Q87" s="1031">
        <v>18886</v>
      </c>
      <c r="R87" s="1032">
        <v>28886</v>
      </c>
    </row>
    <row r="88" spans="1:18" ht="13.15" customHeight="1">
      <c r="A88" s="1009">
        <v>337001</v>
      </c>
      <c r="B88" s="1010">
        <v>337001</v>
      </c>
      <c r="C88" s="1011" t="s">
        <v>205</v>
      </c>
      <c r="D88" s="1012"/>
      <c r="E88" s="1049">
        <v>0</v>
      </c>
      <c r="F88" s="1012"/>
      <c r="G88" s="1014">
        <v>0</v>
      </c>
      <c r="H88" s="1012"/>
      <c r="I88" s="1014">
        <v>0</v>
      </c>
      <c r="J88" s="1015">
        <v>0</v>
      </c>
      <c r="K88" s="1012">
        <v>0</v>
      </c>
      <c r="L88" s="1016">
        <v>0</v>
      </c>
      <c r="M88" s="1017">
        <v>0</v>
      </c>
      <c r="N88" s="1012">
        <v>201</v>
      </c>
      <c r="O88" s="1014">
        <v>5226</v>
      </c>
      <c r="P88" s="1018">
        <v>3000</v>
      </c>
      <c r="Q88" s="1019">
        <v>8226</v>
      </c>
      <c r="R88" s="1020">
        <v>8226</v>
      </c>
    </row>
    <row r="89" spans="1:18" ht="13.15" customHeight="1">
      <c r="A89" s="1009">
        <v>339001</v>
      </c>
      <c r="B89" s="1010">
        <v>339001</v>
      </c>
      <c r="C89" s="1011" t="s">
        <v>206</v>
      </c>
      <c r="D89" s="1012"/>
      <c r="E89" s="1049">
        <v>0</v>
      </c>
      <c r="F89" s="1012"/>
      <c r="G89" s="1014">
        <v>0</v>
      </c>
      <c r="H89" s="1012"/>
      <c r="I89" s="1014">
        <v>0</v>
      </c>
      <c r="J89" s="1015">
        <v>0</v>
      </c>
      <c r="K89" s="1012">
        <v>0</v>
      </c>
      <c r="L89" s="1016">
        <v>0</v>
      </c>
      <c r="M89" s="1017">
        <v>0</v>
      </c>
      <c r="N89" s="1012">
        <v>74</v>
      </c>
      <c r="O89" s="1014">
        <v>1924</v>
      </c>
      <c r="P89" s="1018">
        <v>-1924</v>
      </c>
      <c r="Q89" s="1019">
        <v>0</v>
      </c>
      <c r="R89" s="1020">
        <v>0</v>
      </c>
    </row>
    <row r="90" spans="1:18" ht="13.15" customHeight="1">
      <c r="A90" s="1021">
        <v>340001</v>
      </c>
      <c r="B90" s="1022">
        <v>340001</v>
      </c>
      <c r="C90" s="1023" t="s">
        <v>653</v>
      </c>
      <c r="D90" s="1024"/>
      <c r="E90" s="1052">
        <v>0</v>
      </c>
      <c r="F90" s="1024"/>
      <c r="G90" s="1026">
        <v>0</v>
      </c>
      <c r="H90" s="1024"/>
      <c r="I90" s="1026">
        <v>0</v>
      </c>
      <c r="J90" s="1027">
        <v>0</v>
      </c>
      <c r="K90" s="1024">
        <v>0</v>
      </c>
      <c r="L90" s="1028">
        <v>0</v>
      </c>
      <c r="M90" s="1029">
        <v>0</v>
      </c>
      <c r="N90" s="1024">
        <v>30</v>
      </c>
      <c r="O90" s="1026">
        <v>780</v>
      </c>
      <c r="P90" s="1030">
        <v>1000</v>
      </c>
      <c r="Q90" s="1031">
        <v>1780</v>
      </c>
      <c r="R90" s="1032">
        <v>1780</v>
      </c>
    </row>
    <row r="91" spans="1:18" s="1065" customFormat="1" ht="15" customHeight="1" thickBot="1">
      <c r="A91" s="1053"/>
      <c r="B91" s="1054"/>
      <c r="C91" s="1055" t="s">
        <v>654</v>
      </c>
      <c r="D91" s="1056">
        <v>21</v>
      </c>
      <c r="E91" s="1057">
        <v>441000</v>
      </c>
      <c r="F91" s="1056">
        <v>3</v>
      </c>
      <c r="G91" s="1058">
        <v>18000</v>
      </c>
      <c r="H91" s="1056">
        <v>4</v>
      </c>
      <c r="I91" s="1058">
        <v>16000</v>
      </c>
      <c r="J91" s="1059">
        <v>34000</v>
      </c>
      <c r="K91" s="1056">
        <v>39</v>
      </c>
      <c r="L91" s="1060">
        <v>20000</v>
      </c>
      <c r="M91" s="1061">
        <v>0</v>
      </c>
      <c r="N91" s="1056">
        <v>1188</v>
      </c>
      <c r="O91" s="1058">
        <v>30888</v>
      </c>
      <c r="P91" s="1062">
        <v>20742</v>
      </c>
      <c r="Q91" s="1063">
        <v>51630</v>
      </c>
      <c r="R91" s="1064">
        <v>546630</v>
      </c>
    </row>
    <row r="92" spans="1:18" ht="7.15" customHeight="1" thickTop="1">
      <c r="A92" s="1074"/>
      <c r="B92" s="1075"/>
      <c r="C92" s="1076"/>
      <c r="D92" s="1069"/>
      <c r="E92" s="1071"/>
      <c r="F92" s="1077"/>
      <c r="G92" s="1071"/>
      <c r="H92" s="1077"/>
      <c r="I92" s="1071"/>
      <c r="J92" s="1071"/>
      <c r="K92" s="1077"/>
      <c r="L92" s="1071"/>
      <c r="M92" s="1071"/>
      <c r="N92" s="1069"/>
      <c r="O92" s="1071"/>
      <c r="P92" s="1072"/>
      <c r="Q92" s="1070"/>
      <c r="R92" s="1070"/>
    </row>
    <row r="93" spans="1:18" ht="13.15" customHeight="1">
      <c r="A93" s="997">
        <v>341001</v>
      </c>
      <c r="B93" s="998">
        <v>341001</v>
      </c>
      <c r="C93" s="999" t="s">
        <v>322</v>
      </c>
      <c r="D93" s="1000"/>
      <c r="E93" s="1001">
        <v>0</v>
      </c>
      <c r="F93" s="1000"/>
      <c r="G93" s="1002">
        <v>0</v>
      </c>
      <c r="H93" s="1000"/>
      <c r="I93" s="1002">
        <v>0</v>
      </c>
      <c r="J93" s="1003">
        <v>0</v>
      </c>
      <c r="K93" s="1000">
        <v>5</v>
      </c>
      <c r="L93" s="1004">
        <v>10000</v>
      </c>
      <c r="M93" s="1005">
        <v>0</v>
      </c>
      <c r="N93" s="1000">
        <v>352</v>
      </c>
      <c r="O93" s="1002">
        <v>9152</v>
      </c>
      <c r="P93" s="1006">
        <v>9000</v>
      </c>
      <c r="Q93" s="1007">
        <v>18152</v>
      </c>
      <c r="R93" s="1008">
        <v>28152</v>
      </c>
    </row>
    <row r="94" spans="1:18" ht="13.15" customHeight="1">
      <c r="A94" s="1009">
        <v>343001</v>
      </c>
      <c r="B94" s="1010">
        <v>343001</v>
      </c>
      <c r="C94" s="1011" t="s">
        <v>323</v>
      </c>
      <c r="D94" s="1012"/>
      <c r="E94" s="1013">
        <v>0</v>
      </c>
      <c r="F94" s="1012"/>
      <c r="G94" s="1014">
        <v>0</v>
      </c>
      <c r="H94" s="1012"/>
      <c r="I94" s="1014">
        <v>0</v>
      </c>
      <c r="J94" s="1015">
        <v>0</v>
      </c>
      <c r="K94" s="1012">
        <v>63</v>
      </c>
      <c r="L94" s="1016">
        <v>14994</v>
      </c>
      <c r="M94" s="1017">
        <v>0</v>
      </c>
      <c r="N94" s="1012">
        <v>445</v>
      </c>
      <c r="O94" s="1014">
        <v>11570</v>
      </c>
      <c r="P94" s="1018">
        <v>-4070</v>
      </c>
      <c r="Q94" s="1019">
        <v>7500</v>
      </c>
      <c r="R94" s="1020">
        <v>22494</v>
      </c>
    </row>
    <row r="95" spans="1:18" ht="13.15" customHeight="1">
      <c r="A95" s="1009">
        <v>344001</v>
      </c>
      <c r="B95" s="1010">
        <v>344001</v>
      </c>
      <c r="C95" s="1011" t="s">
        <v>324</v>
      </c>
      <c r="D95" s="1012"/>
      <c r="E95" s="1013">
        <v>0</v>
      </c>
      <c r="F95" s="1012"/>
      <c r="G95" s="1014">
        <v>0</v>
      </c>
      <c r="H95" s="1012"/>
      <c r="I95" s="1014">
        <v>0</v>
      </c>
      <c r="J95" s="1015">
        <v>0</v>
      </c>
      <c r="K95" s="1012">
        <v>0</v>
      </c>
      <c r="L95" s="1016">
        <v>10000</v>
      </c>
      <c r="M95" s="1017">
        <v>21824</v>
      </c>
      <c r="N95" s="1012">
        <v>558</v>
      </c>
      <c r="O95" s="1014">
        <v>14508</v>
      </c>
      <c r="P95" s="1018">
        <v>-2808</v>
      </c>
      <c r="Q95" s="1019">
        <v>11700</v>
      </c>
      <c r="R95" s="1020">
        <v>43524</v>
      </c>
    </row>
    <row r="96" spans="1:18" ht="13.15" customHeight="1">
      <c r="A96" s="1009">
        <v>345001</v>
      </c>
      <c r="B96" s="1010">
        <v>345001</v>
      </c>
      <c r="C96" s="1011" t="s">
        <v>655</v>
      </c>
      <c r="D96" s="1012"/>
      <c r="E96" s="1013">
        <v>0</v>
      </c>
      <c r="F96" s="1012"/>
      <c r="G96" s="1014">
        <v>0</v>
      </c>
      <c r="H96" s="1012"/>
      <c r="I96" s="1014">
        <v>0</v>
      </c>
      <c r="J96" s="1015">
        <v>0</v>
      </c>
      <c r="K96" s="1012">
        <v>0</v>
      </c>
      <c r="L96" s="1016">
        <v>10000</v>
      </c>
      <c r="M96" s="1017">
        <v>0</v>
      </c>
      <c r="N96" s="1012">
        <v>1448</v>
      </c>
      <c r="O96" s="1014">
        <v>37648</v>
      </c>
      <c r="P96" s="1018">
        <v>-6101.4700000000012</v>
      </c>
      <c r="Q96" s="1019">
        <v>31546.53</v>
      </c>
      <c r="R96" s="1020">
        <v>41546.53</v>
      </c>
    </row>
    <row r="97" spans="1:18" ht="13.15" customHeight="1">
      <c r="A97" s="1021">
        <v>346001</v>
      </c>
      <c r="B97" s="1022">
        <v>346001</v>
      </c>
      <c r="C97" s="1023" t="s">
        <v>326</v>
      </c>
      <c r="D97" s="1024"/>
      <c r="E97" s="1025">
        <v>0</v>
      </c>
      <c r="F97" s="1024"/>
      <c r="G97" s="1026">
        <v>0</v>
      </c>
      <c r="H97" s="1024"/>
      <c r="I97" s="1026">
        <v>0</v>
      </c>
      <c r="J97" s="1027">
        <v>0</v>
      </c>
      <c r="K97" s="1024">
        <v>0</v>
      </c>
      <c r="L97" s="1028">
        <v>0</v>
      </c>
      <c r="M97" s="1029">
        <v>0</v>
      </c>
      <c r="N97" s="1024">
        <v>200</v>
      </c>
      <c r="O97" s="1026">
        <v>5200</v>
      </c>
      <c r="P97" s="1030">
        <v>-5200</v>
      </c>
      <c r="Q97" s="1031">
        <v>0</v>
      </c>
      <c r="R97" s="1032">
        <v>0</v>
      </c>
    </row>
    <row r="98" spans="1:18" ht="13.15" customHeight="1">
      <c r="A98" s="997">
        <v>347001</v>
      </c>
      <c r="B98" s="998">
        <v>347001</v>
      </c>
      <c r="C98" s="999" t="s">
        <v>327</v>
      </c>
      <c r="D98" s="1000">
        <v>26</v>
      </c>
      <c r="E98" s="1001">
        <v>546000</v>
      </c>
      <c r="F98" s="1000">
        <v>14</v>
      </c>
      <c r="G98" s="1002">
        <v>84000</v>
      </c>
      <c r="H98" s="1035">
        <v>10</v>
      </c>
      <c r="I98" s="1002">
        <v>40000</v>
      </c>
      <c r="J98" s="1003">
        <v>124000</v>
      </c>
      <c r="K98" s="1000">
        <v>0</v>
      </c>
      <c r="L98" s="1004">
        <v>0</v>
      </c>
      <c r="M98" s="1005">
        <v>0</v>
      </c>
      <c r="N98" s="1000">
        <v>0</v>
      </c>
      <c r="O98" s="1002">
        <v>0</v>
      </c>
      <c r="P98" s="1006">
        <v>0</v>
      </c>
      <c r="Q98" s="1007">
        <v>0</v>
      </c>
      <c r="R98" s="1008">
        <v>670000</v>
      </c>
    </row>
    <row r="99" spans="1:18" ht="13.15" customHeight="1">
      <c r="A99" s="1009">
        <v>348001</v>
      </c>
      <c r="B99" s="1010">
        <v>348001</v>
      </c>
      <c r="C99" s="1011" t="s">
        <v>656</v>
      </c>
      <c r="D99" s="1012"/>
      <c r="E99" s="1013">
        <v>0</v>
      </c>
      <c r="F99" s="1012"/>
      <c r="G99" s="1014">
        <v>0</v>
      </c>
      <c r="H99" s="1012"/>
      <c r="I99" s="1014">
        <v>0</v>
      </c>
      <c r="J99" s="1015">
        <v>0</v>
      </c>
      <c r="K99" s="1012">
        <v>0</v>
      </c>
      <c r="L99" s="1016">
        <v>10000</v>
      </c>
      <c r="M99" s="1017">
        <v>0</v>
      </c>
      <c r="N99" s="1012">
        <v>642</v>
      </c>
      <c r="O99" s="1014">
        <v>16692</v>
      </c>
      <c r="P99" s="1018">
        <v>-16692</v>
      </c>
      <c r="Q99" s="1019">
        <v>0</v>
      </c>
      <c r="R99" s="1020">
        <v>10000</v>
      </c>
    </row>
    <row r="100" spans="1:18" ht="13.15" customHeight="1">
      <c r="A100" s="1009" t="s">
        <v>329</v>
      </c>
      <c r="B100" s="1010" t="s">
        <v>330</v>
      </c>
      <c r="C100" s="1011" t="s">
        <v>331</v>
      </c>
      <c r="D100" s="1012"/>
      <c r="E100" s="1013">
        <v>0</v>
      </c>
      <c r="F100" s="1012"/>
      <c r="G100" s="1014">
        <v>0</v>
      </c>
      <c r="H100" s="1012"/>
      <c r="I100" s="1014">
        <v>0</v>
      </c>
      <c r="J100" s="1015">
        <v>0</v>
      </c>
      <c r="K100" s="1012">
        <v>6</v>
      </c>
      <c r="L100" s="1016">
        <v>10000</v>
      </c>
      <c r="M100" s="1017">
        <v>0</v>
      </c>
      <c r="N100" s="1012">
        <v>202</v>
      </c>
      <c r="O100" s="1014">
        <v>5252</v>
      </c>
      <c r="P100" s="1018">
        <v>-1237</v>
      </c>
      <c r="Q100" s="1019">
        <v>4015</v>
      </c>
      <c r="R100" s="1020">
        <v>14015</v>
      </c>
    </row>
    <row r="101" spans="1:18" ht="13.15" customHeight="1">
      <c r="A101" s="1009" t="s">
        <v>332</v>
      </c>
      <c r="B101" s="1010" t="s">
        <v>333</v>
      </c>
      <c r="C101" s="1011" t="s">
        <v>334</v>
      </c>
      <c r="D101" s="1012"/>
      <c r="E101" s="1013">
        <v>0</v>
      </c>
      <c r="F101" s="1012"/>
      <c r="G101" s="1014">
        <v>0</v>
      </c>
      <c r="H101" s="1012"/>
      <c r="I101" s="1014">
        <v>0</v>
      </c>
      <c r="J101" s="1015">
        <v>0</v>
      </c>
      <c r="K101" s="1012">
        <v>0</v>
      </c>
      <c r="L101" s="1016">
        <v>0</v>
      </c>
      <c r="M101" s="1017">
        <v>0</v>
      </c>
      <c r="N101" s="1012">
        <v>0</v>
      </c>
      <c r="O101" s="1014">
        <v>0</v>
      </c>
      <c r="P101" s="1018">
        <v>0</v>
      </c>
      <c r="Q101" s="1019">
        <v>0</v>
      </c>
      <c r="R101" s="1020">
        <v>0</v>
      </c>
    </row>
    <row r="102" spans="1:18" ht="13.15" customHeight="1">
      <c r="A102" s="1021" t="s">
        <v>335</v>
      </c>
      <c r="B102" s="1022" t="s">
        <v>336</v>
      </c>
      <c r="C102" s="1023" t="s">
        <v>337</v>
      </c>
      <c r="D102" s="1024"/>
      <c r="E102" s="1025">
        <v>0</v>
      </c>
      <c r="F102" s="1024"/>
      <c r="G102" s="1026">
        <v>0</v>
      </c>
      <c r="H102" s="1024"/>
      <c r="I102" s="1026">
        <v>0</v>
      </c>
      <c r="J102" s="1027">
        <v>0</v>
      </c>
      <c r="K102" s="1024">
        <v>0</v>
      </c>
      <c r="L102" s="1028">
        <v>0</v>
      </c>
      <c r="M102" s="1029">
        <v>3482</v>
      </c>
      <c r="N102" s="1024">
        <v>36</v>
      </c>
      <c r="O102" s="1026">
        <v>936</v>
      </c>
      <c r="P102" s="1030">
        <v>-936</v>
      </c>
      <c r="Q102" s="1031">
        <v>0</v>
      </c>
      <c r="R102" s="1032">
        <v>3482</v>
      </c>
    </row>
    <row r="103" spans="1:18" ht="13.15" customHeight="1">
      <c r="A103" s="997" t="s">
        <v>338</v>
      </c>
      <c r="B103" s="998" t="s">
        <v>339</v>
      </c>
      <c r="C103" s="999" t="s">
        <v>340</v>
      </c>
      <c r="D103" s="1000"/>
      <c r="E103" s="1001">
        <v>0</v>
      </c>
      <c r="F103" s="1000"/>
      <c r="G103" s="1002">
        <v>0</v>
      </c>
      <c r="H103" s="1000"/>
      <c r="I103" s="1002">
        <v>0</v>
      </c>
      <c r="J103" s="1003">
        <v>0</v>
      </c>
      <c r="K103" s="1000">
        <v>0</v>
      </c>
      <c r="L103" s="1004">
        <v>0</v>
      </c>
      <c r="M103" s="1005">
        <v>0</v>
      </c>
      <c r="N103" s="1000">
        <v>0</v>
      </c>
      <c r="O103" s="1002">
        <v>0</v>
      </c>
      <c r="P103" s="1006">
        <v>0</v>
      </c>
      <c r="Q103" s="1007">
        <v>0</v>
      </c>
      <c r="R103" s="1008">
        <v>0</v>
      </c>
    </row>
    <row r="104" spans="1:18" ht="13.15" customHeight="1">
      <c r="A104" s="1009" t="s">
        <v>341</v>
      </c>
      <c r="B104" s="1010" t="s">
        <v>341</v>
      </c>
      <c r="C104" s="1011" t="s">
        <v>342</v>
      </c>
      <c r="D104" s="1012"/>
      <c r="E104" s="1013">
        <v>0</v>
      </c>
      <c r="F104" s="1012"/>
      <c r="G104" s="1014">
        <v>0</v>
      </c>
      <c r="H104" s="1012"/>
      <c r="I104" s="1014">
        <v>0</v>
      </c>
      <c r="J104" s="1015">
        <v>0</v>
      </c>
      <c r="K104" s="1012">
        <v>0</v>
      </c>
      <c r="L104" s="1016">
        <v>10000</v>
      </c>
      <c r="M104" s="1017">
        <v>0</v>
      </c>
      <c r="N104" s="1033"/>
      <c r="O104" s="1014">
        <v>0</v>
      </c>
      <c r="P104" s="1018">
        <v>6408</v>
      </c>
      <c r="Q104" s="1019">
        <v>6408</v>
      </c>
      <c r="R104" s="1020">
        <v>16408</v>
      </c>
    </row>
    <row r="105" spans="1:18" ht="13.15" customHeight="1">
      <c r="A105" s="1009" t="s">
        <v>343</v>
      </c>
      <c r="B105" s="1010" t="s">
        <v>343</v>
      </c>
      <c r="C105" s="1011" t="s">
        <v>657</v>
      </c>
      <c r="D105" s="1012"/>
      <c r="E105" s="1013">
        <v>0</v>
      </c>
      <c r="F105" s="1012"/>
      <c r="G105" s="1014">
        <v>0</v>
      </c>
      <c r="H105" s="1012"/>
      <c r="I105" s="1014">
        <v>0</v>
      </c>
      <c r="J105" s="1015">
        <v>0</v>
      </c>
      <c r="K105" s="1012">
        <v>0</v>
      </c>
      <c r="L105" s="1016">
        <v>0</v>
      </c>
      <c r="M105" s="1017">
        <v>0</v>
      </c>
      <c r="N105" s="1012"/>
      <c r="O105" s="1014">
        <v>0</v>
      </c>
      <c r="P105" s="1018">
        <v>0</v>
      </c>
      <c r="Q105" s="1019">
        <v>0</v>
      </c>
      <c r="R105" s="1020">
        <v>0</v>
      </c>
    </row>
    <row r="106" spans="1:18" ht="13.15" customHeight="1">
      <c r="A106" s="1009" t="s">
        <v>345</v>
      </c>
      <c r="B106" s="1010" t="s">
        <v>345</v>
      </c>
      <c r="C106" s="1011" t="s">
        <v>346</v>
      </c>
      <c r="D106" s="1012"/>
      <c r="E106" s="1013">
        <v>0</v>
      </c>
      <c r="F106" s="1012"/>
      <c r="G106" s="1014">
        <v>0</v>
      </c>
      <c r="H106" s="1012"/>
      <c r="I106" s="1014">
        <v>0</v>
      </c>
      <c r="J106" s="1015">
        <v>0</v>
      </c>
      <c r="K106" s="1012">
        <v>0</v>
      </c>
      <c r="L106" s="1016">
        <v>0</v>
      </c>
      <c r="M106" s="1017">
        <v>0</v>
      </c>
      <c r="N106" s="1012"/>
      <c r="O106" s="1014">
        <v>0</v>
      </c>
      <c r="P106" s="1018">
        <v>0</v>
      </c>
      <c r="Q106" s="1019">
        <v>0</v>
      </c>
      <c r="R106" s="1020">
        <v>0</v>
      </c>
    </row>
    <row r="107" spans="1:18" ht="13.15" customHeight="1">
      <c r="A107" s="1021" t="s">
        <v>347</v>
      </c>
      <c r="B107" s="1022" t="s">
        <v>347</v>
      </c>
      <c r="C107" s="1023" t="s">
        <v>348</v>
      </c>
      <c r="D107" s="1024"/>
      <c r="E107" s="1025">
        <v>0</v>
      </c>
      <c r="F107" s="1024"/>
      <c r="G107" s="1026">
        <v>0</v>
      </c>
      <c r="H107" s="1024"/>
      <c r="I107" s="1026">
        <v>0</v>
      </c>
      <c r="J107" s="1027">
        <v>0</v>
      </c>
      <c r="K107" s="1024">
        <v>0</v>
      </c>
      <c r="L107" s="1028">
        <v>0</v>
      </c>
      <c r="M107" s="1029">
        <v>0</v>
      </c>
      <c r="N107" s="1024"/>
      <c r="O107" s="1026">
        <v>0</v>
      </c>
      <c r="P107" s="1030">
        <v>0</v>
      </c>
      <c r="Q107" s="1031">
        <v>0</v>
      </c>
      <c r="R107" s="1032">
        <v>0</v>
      </c>
    </row>
    <row r="108" spans="1:18" ht="13.15" customHeight="1">
      <c r="A108" s="997" t="s">
        <v>349</v>
      </c>
      <c r="B108" s="998"/>
      <c r="C108" s="999" t="s">
        <v>658</v>
      </c>
      <c r="D108" s="1000"/>
      <c r="E108" s="1001">
        <v>0</v>
      </c>
      <c r="F108" s="1000"/>
      <c r="G108" s="1002">
        <v>0</v>
      </c>
      <c r="H108" s="1000"/>
      <c r="I108" s="1002">
        <v>0</v>
      </c>
      <c r="J108" s="1003">
        <v>0</v>
      </c>
      <c r="K108" s="1000">
        <v>0</v>
      </c>
      <c r="L108" s="1004">
        <v>0</v>
      </c>
      <c r="M108" s="1005">
        <v>0</v>
      </c>
      <c r="N108" s="1000"/>
      <c r="O108" s="1002">
        <v>0</v>
      </c>
      <c r="P108" s="1006">
        <v>0</v>
      </c>
      <c r="Q108" s="1007">
        <v>0</v>
      </c>
      <c r="R108" s="1008">
        <v>0</v>
      </c>
    </row>
    <row r="109" spans="1:18" ht="13.15" customHeight="1">
      <c r="A109" s="1009" t="s">
        <v>351</v>
      </c>
      <c r="B109" s="1010" t="s">
        <v>352</v>
      </c>
      <c r="C109" s="1011" t="s">
        <v>659</v>
      </c>
      <c r="D109" s="1012"/>
      <c r="E109" s="1013">
        <v>0</v>
      </c>
      <c r="F109" s="1012"/>
      <c r="G109" s="1014">
        <v>0</v>
      </c>
      <c r="H109" s="1012"/>
      <c r="I109" s="1014">
        <v>0</v>
      </c>
      <c r="J109" s="1015">
        <v>0</v>
      </c>
      <c r="K109" s="1012">
        <v>0</v>
      </c>
      <c r="L109" s="1016">
        <v>0</v>
      </c>
      <c r="M109" s="1017">
        <v>0</v>
      </c>
      <c r="N109" s="1012">
        <v>130</v>
      </c>
      <c r="O109" s="1014">
        <v>3380</v>
      </c>
      <c r="P109" s="1018">
        <v>-3380</v>
      </c>
      <c r="Q109" s="1019">
        <v>0</v>
      </c>
      <c r="R109" s="1020">
        <v>0</v>
      </c>
    </row>
    <row r="110" spans="1:18" ht="13.15" customHeight="1">
      <c r="A110" s="1009" t="s">
        <v>354</v>
      </c>
      <c r="B110" s="1010" t="s">
        <v>355</v>
      </c>
      <c r="C110" s="1011" t="s">
        <v>356</v>
      </c>
      <c r="D110" s="1012"/>
      <c r="E110" s="1013">
        <v>0</v>
      </c>
      <c r="F110" s="1012"/>
      <c r="G110" s="1014">
        <v>0</v>
      </c>
      <c r="H110" s="1012"/>
      <c r="I110" s="1014">
        <v>0</v>
      </c>
      <c r="J110" s="1015">
        <v>0</v>
      </c>
      <c r="K110" s="1012">
        <v>0</v>
      </c>
      <c r="L110" s="1016">
        <v>0</v>
      </c>
      <c r="M110" s="1017">
        <v>0</v>
      </c>
      <c r="N110" s="1012">
        <v>32</v>
      </c>
      <c r="O110" s="1014">
        <v>832</v>
      </c>
      <c r="P110" s="1018">
        <v>-832</v>
      </c>
      <c r="Q110" s="1019">
        <v>0</v>
      </c>
      <c r="R110" s="1020">
        <v>0</v>
      </c>
    </row>
    <row r="111" spans="1:18" ht="13.15" customHeight="1">
      <c r="A111" s="1009" t="s">
        <v>357</v>
      </c>
      <c r="B111" s="1010" t="s">
        <v>358</v>
      </c>
      <c r="C111" s="1011" t="s">
        <v>359</v>
      </c>
      <c r="D111" s="1012"/>
      <c r="E111" s="1013">
        <v>0</v>
      </c>
      <c r="F111" s="1012"/>
      <c r="G111" s="1014">
        <v>0</v>
      </c>
      <c r="H111" s="1012"/>
      <c r="I111" s="1014">
        <v>0</v>
      </c>
      <c r="J111" s="1015">
        <v>0</v>
      </c>
      <c r="K111" s="1012">
        <v>24</v>
      </c>
      <c r="L111" s="1016">
        <v>10000</v>
      </c>
      <c r="M111" s="1017">
        <v>0</v>
      </c>
      <c r="N111" s="1012">
        <v>200</v>
      </c>
      <c r="O111" s="1014">
        <v>5200</v>
      </c>
      <c r="P111" s="1018">
        <v>47</v>
      </c>
      <c r="Q111" s="1019">
        <v>5247</v>
      </c>
      <c r="R111" s="1020">
        <v>15247</v>
      </c>
    </row>
    <row r="112" spans="1:18" ht="13.15" customHeight="1">
      <c r="A112" s="1021" t="s">
        <v>360</v>
      </c>
      <c r="B112" s="1022">
        <v>328002</v>
      </c>
      <c r="C112" s="1023" t="s">
        <v>361</v>
      </c>
      <c r="D112" s="1024"/>
      <c r="E112" s="1025">
        <v>0</v>
      </c>
      <c r="F112" s="1024"/>
      <c r="G112" s="1026">
        <v>0</v>
      </c>
      <c r="H112" s="1024"/>
      <c r="I112" s="1026">
        <v>0</v>
      </c>
      <c r="J112" s="1027">
        <v>0</v>
      </c>
      <c r="K112" s="1024">
        <v>0</v>
      </c>
      <c r="L112" s="1028">
        <v>10000</v>
      </c>
      <c r="M112" s="1029">
        <v>0</v>
      </c>
      <c r="N112" s="1024">
        <v>263</v>
      </c>
      <c r="O112" s="1026">
        <v>6838</v>
      </c>
      <c r="P112" s="1030">
        <v>-6838</v>
      </c>
      <c r="Q112" s="1031">
        <v>0</v>
      </c>
      <c r="R112" s="1032">
        <v>10000</v>
      </c>
    </row>
    <row r="113" spans="1:18" ht="13.15" customHeight="1">
      <c r="A113" s="997" t="s">
        <v>362</v>
      </c>
      <c r="B113" s="998" t="s">
        <v>363</v>
      </c>
      <c r="C113" s="999" t="s">
        <v>364</v>
      </c>
      <c r="D113" s="1000"/>
      <c r="E113" s="1001">
        <v>0</v>
      </c>
      <c r="F113" s="1000"/>
      <c r="G113" s="1002">
        <v>0</v>
      </c>
      <c r="H113" s="1000"/>
      <c r="I113" s="1002">
        <v>0</v>
      </c>
      <c r="J113" s="1003">
        <v>0</v>
      </c>
      <c r="K113" s="1000">
        <v>0</v>
      </c>
      <c r="L113" s="1004">
        <v>10000</v>
      </c>
      <c r="M113" s="1005">
        <v>0</v>
      </c>
      <c r="N113" s="1000">
        <v>74</v>
      </c>
      <c r="O113" s="1002">
        <v>1924</v>
      </c>
      <c r="P113" s="1006">
        <v>-1675</v>
      </c>
      <c r="Q113" s="1007">
        <v>249</v>
      </c>
      <c r="R113" s="1008">
        <v>10249</v>
      </c>
    </row>
    <row r="114" spans="1:18" ht="13.15" customHeight="1">
      <c r="A114" s="1009" t="s">
        <v>365</v>
      </c>
      <c r="B114" s="1010" t="s">
        <v>366</v>
      </c>
      <c r="C114" s="1011" t="s">
        <v>367</v>
      </c>
      <c r="D114" s="1012">
        <v>1</v>
      </c>
      <c r="E114" s="1013">
        <v>21000</v>
      </c>
      <c r="F114" s="1012">
        <v>0</v>
      </c>
      <c r="G114" s="1014">
        <v>0</v>
      </c>
      <c r="H114" s="1012"/>
      <c r="I114" s="1014">
        <v>0</v>
      </c>
      <c r="J114" s="1015">
        <v>0</v>
      </c>
      <c r="K114" s="1012">
        <v>0</v>
      </c>
      <c r="L114" s="1016">
        <v>10000</v>
      </c>
      <c r="M114" s="1017">
        <v>0</v>
      </c>
      <c r="N114" s="1012">
        <v>94</v>
      </c>
      <c r="O114" s="1014">
        <v>2444</v>
      </c>
      <c r="P114" s="1018">
        <v>11000</v>
      </c>
      <c r="Q114" s="1019">
        <v>13444</v>
      </c>
      <c r="R114" s="1020">
        <v>44444</v>
      </c>
    </row>
    <row r="115" spans="1:18" ht="13.15" customHeight="1">
      <c r="A115" s="1009" t="s">
        <v>368</v>
      </c>
      <c r="B115" s="1010" t="s">
        <v>369</v>
      </c>
      <c r="C115" s="1011" t="s">
        <v>370</v>
      </c>
      <c r="D115" s="1012"/>
      <c r="E115" s="1013">
        <v>0</v>
      </c>
      <c r="F115" s="1012"/>
      <c r="G115" s="1014">
        <v>0</v>
      </c>
      <c r="H115" s="1012"/>
      <c r="I115" s="1014">
        <v>0</v>
      </c>
      <c r="J115" s="1015">
        <v>0</v>
      </c>
      <c r="K115" s="1012">
        <v>0</v>
      </c>
      <c r="L115" s="1016">
        <v>0</v>
      </c>
      <c r="M115" s="1017">
        <v>0</v>
      </c>
      <c r="N115" s="1012">
        <v>96</v>
      </c>
      <c r="O115" s="1014">
        <v>2496</v>
      </c>
      <c r="P115" s="1018">
        <v>-2496</v>
      </c>
      <c r="Q115" s="1019">
        <v>0</v>
      </c>
      <c r="R115" s="1020">
        <v>0</v>
      </c>
    </row>
    <row r="116" spans="1:18" ht="13.15" customHeight="1">
      <c r="A116" s="1009" t="s">
        <v>371</v>
      </c>
      <c r="B116" s="1010" t="s">
        <v>372</v>
      </c>
      <c r="C116" s="1011" t="s">
        <v>373</v>
      </c>
      <c r="D116" s="1012"/>
      <c r="E116" s="1013">
        <v>0</v>
      </c>
      <c r="F116" s="1012"/>
      <c r="G116" s="1014">
        <v>0</v>
      </c>
      <c r="H116" s="1012"/>
      <c r="I116" s="1014">
        <v>0</v>
      </c>
      <c r="J116" s="1015">
        <v>0</v>
      </c>
      <c r="K116" s="1012">
        <v>0</v>
      </c>
      <c r="L116" s="1016">
        <v>0</v>
      </c>
      <c r="M116" s="1017">
        <v>0</v>
      </c>
      <c r="N116" s="1012">
        <v>0</v>
      </c>
      <c r="O116" s="1014">
        <v>0</v>
      </c>
      <c r="P116" s="1018">
        <v>0</v>
      </c>
      <c r="Q116" s="1019">
        <v>0</v>
      </c>
      <c r="R116" s="1020">
        <v>0</v>
      </c>
    </row>
    <row r="117" spans="1:18" ht="13.15" customHeight="1">
      <c r="A117" s="1021" t="s">
        <v>374</v>
      </c>
      <c r="B117" s="1022" t="s">
        <v>375</v>
      </c>
      <c r="C117" s="1023" t="s">
        <v>376</v>
      </c>
      <c r="D117" s="1024"/>
      <c r="E117" s="1025">
        <v>0</v>
      </c>
      <c r="F117" s="1024"/>
      <c r="G117" s="1026">
        <v>0</v>
      </c>
      <c r="H117" s="1024"/>
      <c r="I117" s="1026">
        <v>0</v>
      </c>
      <c r="J117" s="1027">
        <v>0</v>
      </c>
      <c r="K117" s="1024">
        <v>0</v>
      </c>
      <c r="L117" s="1028">
        <v>0</v>
      </c>
      <c r="M117" s="1029">
        <v>0</v>
      </c>
      <c r="N117" s="1024">
        <v>59</v>
      </c>
      <c r="O117" s="1026">
        <v>1534</v>
      </c>
      <c r="P117" s="1030">
        <v>-1534</v>
      </c>
      <c r="Q117" s="1031">
        <v>0</v>
      </c>
      <c r="R117" s="1032">
        <v>0</v>
      </c>
    </row>
    <row r="118" spans="1:18" ht="13.15" customHeight="1">
      <c r="A118" s="997" t="s">
        <v>377</v>
      </c>
      <c r="B118" s="998" t="s">
        <v>378</v>
      </c>
      <c r="C118" s="999" t="s">
        <v>379</v>
      </c>
      <c r="D118" s="1000"/>
      <c r="E118" s="1001">
        <v>0</v>
      </c>
      <c r="F118" s="1000"/>
      <c r="G118" s="1002">
        <v>0</v>
      </c>
      <c r="H118" s="1000"/>
      <c r="I118" s="1002">
        <v>0</v>
      </c>
      <c r="J118" s="1003">
        <v>0</v>
      </c>
      <c r="K118" s="1000">
        <v>0</v>
      </c>
      <c r="L118" s="1004">
        <v>0</v>
      </c>
      <c r="M118" s="1005">
        <v>0</v>
      </c>
      <c r="N118" s="1000">
        <v>0</v>
      </c>
      <c r="O118" s="1002">
        <v>0</v>
      </c>
      <c r="P118" s="1006">
        <v>0</v>
      </c>
      <c r="Q118" s="1007">
        <v>0</v>
      </c>
      <c r="R118" s="1008">
        <v>0</v>
      </c>
    </row>
    <row r="119" spans="1:18" ht="13.15" customHeight="1">
      <c r="A119" s="1009" t="s">
        <v>380</v>
      </c>
      <c r="B119" s="1010" t="s">
        <v>381</v>
      </c>
      <c r="C119" s="1011" t="s">
        <v>382</v>
      </c>
      <c r="D119" s="1012"/>
      <c r="E119" s="1013">
        <v>0</v>
      </c>
      <c r="F119" s="1012"/>
      <c r="G119" s="1014">
        <v>0</v>
      </c>
      <c r="H119" s="1012"/>
      <c r="I119" s="1014">
        <v>0</v>
      </c>
      <c r="J119" s="1015">
        <v>0</v>
      </c>
      <c r="K119" s="1012">
        <v>0</v>
      </c>
      <c r="L119" s="1016">
        <v>10000</v>
      </c>
      <c r="M119" s="1017">
        <v>0</v>
      </c>
      <c r="N119" s="1012">
        <v>192</v>
      </c>
      <c r="O119" s="1014">
        <v>4992</v>
      </c>
      <c r="P119" s="1018">
        <v>-4092</v>
      </c>
      <c r="Q119" s="1019">
        <v>900</v>
      </c>
      <c r="R119" s="1020">
        <v>10900</v>
      </c>
    </row>
    <row r="120" spans="1:18" ht="13.15" customHeight="1">
      <c r="A120" s="1009" t="s">
        <v>383</v>
      </c>
      <c r="B120" s="1010">
        <v>343002</v>
      </c>
      <c r="C120" s="1011" t="s">
        <v>660</v>
      </c>
      <c r="D120" s="1012"/>
      <c r="E120" s="1013">
        <v>0</v>
      </c>
      <c r="F120" s="1012"/>
      <c r="G120" s="1014">
        <v>0</v>
      </c>
      <c r="H120" s="1012"/>
      <c r="I120" s="1014">
        <v>0</v>
      </c>
      <c r="J120" s="1015">
        <v>0</v>
      </c>
      <c r="K120" s="1012">
        <v>0</v>
      </c>
      <c r="L120" s="1016">
        <v>10000</v>
      </c>
      <c r="M120" s="1017">
        <v>0</v>
      </c>
      <c r="N120" s="1012">
        <v>1008</v>
      </c>
      <c r="O120" s="1014">
        <v>26208</v>
      </c>
      <c r="P120" s="1018">
        <v>-18246.52</v>
      </c>
      <c r="Q120" s="1019">
        <v>7961.48</v>
      </c>
      <c r="R120" s="1020">
        <v>17961.48</v>
      </c>
    </row>
    <row r="121" spans="1:18" ht="13.15" customHeight="1">
      <c r="A121" s="1009" t="s">
        <v>385</v>
      </c>
      <c r="B121" s="1010">
        <v>328001</v>
      </c>
      <c r="C121" s="1011" t="s">
        <v>386</v>
      </c>
      <c r="D121" s="1012"/>
      <c r="E121" s="1013">
        <v>0</v>
      </c>
      <c r="F121" s="1012"/>
      <c r="G121" s="1014">
        <v>0</v>
      </c>
      <c r="H121" s="1012"/>
      <c r="I121" s="1014">
        <v>0</v>
      </c>
      <c r="J121" s="1015">
        <v>0</v>
      </c>
      <c r="K121" s="1012">
        <v>0</v>
      </c>
      <c r="L121" s="1016">
        <v>0</v>
      </c>
      <c r="M121" s="1017">
        <v>0</v>
      </c>
      <c r="N121" s="1012">
        <v>156</v>
      </c>
      <c r="O121" s="1014">
        <v>4056</v>
      </c>
      <c r="P121" s="1018">
        <v>-4056</v>
      </c>
      <c r="Q121" s="1019">
        <v>0</v>
      </c>
      <c r="R121" s="1020">
        <v>0</v>
      </c>
    </row>
    <row r="122" spans="1:18" ht="13.15" customHeight="1">
      <c r="A122" s="1021" t="s">
        <v>387</v>
      </c>
      <c r="B122" s="1022">
        <v>349001</v>
      </c>
      <c r="C122" s="1023" t="s">
        <v>388</v>
      </c>
      <c r="D122" s="1024"/>
      <c r="E122" s="1025">
        <v>0</v>
      </c>
      <c r="F122" s="1024"/>
      <c r="G122" s="1026">
        <v>0</v>
      </c>
      <c r="H122" s="1024"/>
      <c r="I122" s="1026">
        <v>0</v>
      </c>
      <c r="J122" s="1027">
        <v>0</v>
      </c>
      <c r="K122" s="1024">
        <v>58</v>
      </c>
      <c r="L122" s="1028">
        <v>13804</v>
      </c>
      <c r="M122" s="1029">
        <v>0</v>
      </c>
      <c r="N122" s="1024">
        <v>207</v>
      </c>
      <c r="O122" s="1026">
        <v>5382</v>
      </c>
      <c r="P122" s="1030">
        <v>17000</v>
      </c>
      <c r="Q122" s="1031">
        <v>22382</v>
      </c>
      <c r="R122" s="1032">
        <v>36186</v>
      </c>
    </row>
    <row r="123" spans="1:18" ht="13.15" customHeight="1">
      <c r="A123" s="1009" t="s">
        <v>389</v>
      </c>
      <c r="B123" s="1010" t="s">
        <v>389</v>
      </c>
      <c r="C123" s="1011" t="s">
        <v>390</v>
      </c>
      <c r="D123" s="1012"/>
      <c r="E123" s="1013">
        <v>0</v>
      </c>
      <c r="F123" s="1012"/>
      <c r="G123" s="1014">
        <v>0</v>
      </c>
      <c r="H123" s="1012"/>
      <c r="I123" s="1014">
        <v>0</v>
      </c>
      <c r="J123" s="1015">
        <v>0</v>
      </c>
      <c r="K123" s="1012">
        <v>0</v>
      </c>
      <c r="L123" s="1016">
        <v>0</v>
      </c>
      <c r="M123" s="1017">
        <v>0</v>
      </c>
      <c r="N123" s="1012">
        <v>0</v>
      </c>
      <c r="O123" s="1014">
        <v>0</v>
      </c>
      <c r="P123" s="1018">
        <v>0</v>
      </c>
      <c r="Q123" s="1019">
        <v>0</v>
      </c>
      <c r="R123" s="1020">
        <v>0</v>
      </c>
    </row>
    <row r="124" spans="1:18" ht="13.15" customHeight="1">
      <c r="A124" s="1021" t="s">
        <v>391</v>
      </c>
      <c r="B124" s="1022" t="s">
        <v>391</v>
      </c>
      <c r="C124" s="1023" t="s">
        <v>661</v>
      </c>
      <c r="D124" s="1024"/>
      <c r="E124" s="1025">
        <v>0</v>
      </c>
      <c r="F124" s="1024"/>
      <c r="G124" s="1026">
        <v>0</v>
      </c>
      <c r="H124" s="1024"/>
      <c r="I124" s="1026">
        <v>0</v>
      </c>
      <c r="J124" s="1027">
        <v>0</v>
      </c>
      <c r="K124" s="1024">
        <v>0</v>
      </c>
      <c r="L124" s="1028">
        <v>0</v>
      </c>
      <c r="M124" s="1029">
        <v>0</v>
      </c>
      <c r="N124" s="1024">
        <v>0</v>
      </c>
      <c r="O124" s="1026">
        <v>0</v>
      </c>
      <c r="P124" s="1030">
        <v>0</v>
      </c>
      <c r="Q124" s="1031">
        <v>0</v>
      </c>
      <c r="R124" s="1032">
        <v>0</v>
      </c>
    </row>
    <row r="125" spans="1:18" s="1065" customFormat="1" ht="15" customHeight="1" thickBot="1">
      <c r="A125" s="1053"/>
      <c r="B125" s="1054"/>
      <c r="C125" s="1055" t="s">
        <v>662</v>
      </c>
      <c r="D125" s="1056">
        <v>27</v>
      </c>
      <c r="E125" s="1057">
        <v>567000</v>
      </c>
      <c r="F125" s="1056">
        <v>14</v>
      </c>
      <c r="G125" s="1058">
        <v>84000</v>
      </c>
      <c r="H125" s="1056">
        <v>10</v>
      </c>
      <c r="I125" s="1058">
        <v>40000</v>
      </c>
      <c r="J125" s="1059">
        <v>124000</v>
      </c>
      <c r="K125" s="1056">
        <v>156</v>
      </c>
      <c r="L125" s="1060">
        <v>148798</v>
      </c>
      <c r="M125" s="1061">
        <v>25306</v>
      </c>
      <c r="N125" s="1056">
        <v>6394</v>
      </c>
      <c r="O125" s="1058">
        <v>166244</v>
      </c>
      <c r="P125" s="1062">
        <v>-36738.990000000005</v>
      </c>
      <c r="Q125" s="1063">
        <v>129505.01</v>
      </c>
      <c r="R125" s="1064">
        <v>994609.01</v>
      </c>
    </row>
    <row r="126" spans="1:18" ht="7.15" customHeight="1" thickTop="1">
      <c r="A126" s="1078"/>
      <c r="B126" s="1067"/>
      <c r="C126" s="1079"/>
      <c r="D126" s="1069"/>
      <c r="E126" s="1071"/>
      <c r="F126" s="1077"/>
      <c r="G126" s="1071"/>
      <c r="H126" s="1077"/>
      <c r="I126" s="1071"/>
      <c r="J126" s="1071"/>
      <c r="K126" s="1077"/>
      <c r="L126" s="1071"/>
      <c r="M126" s="1071"/>
      <c r="N126" s="1069"/>
      <c r="O126" s="1071"/>
      <c r="P126" s="1072"/>
      <c r="Q126" s="1070"/>
      <c r="R126" s="1070"/>
    </row>
    <row r="127" spans="1:18" ht="13.15" customHeight="1">
      <c r="A127" s="997" t="s">
        <v>663</v>
      </c>
      <c r="B127" s="998">
        <v>300001</v>
      </c>
      <c r="C127" s="999" t="s">
        <v>664</v>
      </c>
      <c r="D127" s="1000"/>
      <c r="E127" s="1001">
        <v>0</v>
      </c>
      <c r="F127" s="1000"/>
      <c r="G127" s="1002">
        <v>0</v>
      </c>
      <c r="H127" s="1000"/>
      <c r="I127" s="1002">
        <v>0</v>
      </c>
      <c r="J127" s="1003">
        <v>0</v>
      </c>
      <c r="K127" s="1000">
        <v>0</v>
      </c>
      <c r="L127" s="1004">
        <v>0</v>
      </c>
      <c r="M127" s="1005">
        <v>5116</v>
      </c>
      <c r="N127" s="1000">
        <v>99</v>
      </c>
      <c r="O127" s="1002">
        <v>2574</v>
      </c>
      <c r="P127" s="1006">
        <v>3000</v>
      </c>
      <c r="Q127" s="1007">
        <v>5574</v>
      </c>
      <c r="R127" s="1008">
        <v>10690</v>
      </c>
    </row>
    <row r="128" spans="1:18" ht="13.15" customHeight="1">
      <c r="A128" s="1009" t="s">
        <v>665</v>
      </c>
      <c r="B128" s="1010">
        <v>300003</v>
      </c>
      <c r="C128" s="1011" t="s">
        <v>666</v>
      </c>
      <c r="D128" s="1012"/>
      <c r="E128" s="1013">
        <v>0</v>
      </c>
      <c r="F128" s="1012"/>
      <c r="G128" s="1014">
        <v>0</v>
      </c>
      <c r="H128" s="1012"/>
      <c r="I128" s="1014">
        <v>0</v>
      </c>
      <c r="J128" s="1015">
        <v>0</v>
      </c>
      <c r="K128" s="1012">
        <v>0</v>
      </c>
      <c r="L128" s="1016">
        <v>10000</v>
      </c>
      <c r="M128" s="1017">
        <v>26126</v>
      </c>
      <c r="N128" s="1012">
        <v>776</v>
      </c>
      <c r="O128" s="1014">
        <v>20176</v>
      </c>
      <c r="P128" s="1018">
        <v>0</v>
      </c>
      <c r="Q128" s="1019">
        <v>20176</v>
      </c>
      <c r="R128" s="1020">
        <v>56302</v>
      </c>
    </row>
    <row r="129" spans="1:18" ht="13.15" customHeight="1">
      <c r="A129" s="1009" t="s">
        <v>667</v>
      </c>
      <c r="B129" s="1010" t="s">
        <v>667</v>
      </c>
      <c r="C129" s="1011" t="s">
        <v>668</v>
      </c>
      <c r="D129" s="1012"/>
      <c r="E129" s="1013">
        <v>0</v>
      </c>
      <c r="F129" s="1012"/>
      <c r="G129" s="1014">
        <v>0</v>
      </c>
      <c r="H129" s="1012"/>
      <c r="I129" s="1014">
        <v>0</v>
      </c>
      <c r="J129" s="1015">
        <v>0</v>
      </c>
      <c r="K129" s="1012">
        <v>0</v>
      </c>
      <c r="L129" s="1016">
        <v>10000</v>
      </c>
      <c r="M129" s="1017">
        <v>46669</v>
      </c>
      <c r="N129" s="1012">
        <v>288</v>
      </c>
      <c r="O129" s="1014">
        <v>7488</v>
      </c>
      <c r="P129" s="1018">
        <v>1600</v>
      </c>
      <c r="Q129" s="1019">
        <v>9088</v>
      </c>
      <c r="R129" s="1020">
        <v>65757</v>
      </c>
    </row>
    <row r="130" spans="1:18" ht="13.15" customHeight="1">
      <c r="A130" s="1009" t="s">
        <v>669</v>
      </c>
      <c r="B130" s="1010" t="s">
        <v>670</v>
      </c>
      <c r="C130" s="1011" t="s">
        <v>671</v>
      </c>
      <c r="D130" s="1012"/>
      <c r="E130" s="1013">
        <v>0</v>
      </c>
      <c r="F130" s="1012"/>
      <c r="G130" s="1014">
        <v>0</v>
      </c>
      <c r="H130" s="1012"/>
      <c r="I130" s="1014">
        <v>0</v>
      </c>
      <c r="J130" s="1015">
        <v>0</v>
      </c>
      <c r="K130" s="1012">
        <v>0</v>
      </c>
      <c r="L130" s="1016">
        <v>0</v>
      </c>
      <c r="M130" s="1017">
        <v>0</v>
      </c>
      <c r="N130" s="1012">
        <v>132</v>
      </c>
      <c r="O130" s="1014">
        <v>3432</v>
      </c>
      <c r="P130" s="1018">
        <v>-3432</v>
      </c>
      <c r="Q130" s="1019">
        <v>0</v>
      </c>
      <c r="R130" s="1020">
        <v>0</v>
      </c>
    </row>
    <row r="131" spans="1:18" ht="13.15" customHeight="1">
      <c r="A131" s="1021" t="s">
        <v>672</v>
      </c>
      <c r="B131" s="1022">
        <v>398005</v>
      </c>
      <c r="C131" s="1023" t="s">
        <v>673</v>
      </c>
      <c r="D131" s="1024"/>
      <c r="E131" s="1025">
        <v>0</v>
      </c>
      <c r="F131" s="1024"/>
      <c r="G131" s="1026">
        <v>0</v>
      </c>
      <c r="H131" s="1024"/>
      <c r="I131" s="1026">
        <v>0</v>
      </c>
      <c r="J131" s="1027">
        <v>0</v>
      </c>
      <c r="K131" s="1024">
        <v>0</v>
      </c>
      <c r="L131" s="1028">
        <v>10000</v>
      </c>
      <c r="M131" s="1029">
        <v>0</v>
      </c>
      <c r="N131" s="1024">
        <v>465</v>
      </c>
      <c r="O131" s="1026">
        <v>12090</v>
      </c>
      <c r="P131" s="1030">
        <v>1000</v>
      </c>
      <c r="Q131" s="1031">
        <v>13090</v>
      </c>
      <c r="R131" s="1032">
        <v>23090</v>
      </c>
    </row>
    <row r="132" spans="1:18" s="1065" customFormat="1" ht="15" customHeight="1" thickBot="1">
      <c r="A132" s="1053"/>
      <c r="B132" s="1054"/>
      <c r="C132" s="1080" t="s">
        <v>674</v>
      </c>
      <c r="D132" s="1081">
        <v>0</v>
      </c>
      <c r="E132" s="1082">
        <v>0</v>
      </c>
      <c r="F132" s="1081">
        <v>0</v>
      </c>
      <c r="G132" s="1058">
        <v>0</v>
      </c>
      <c r="H132" s="1081">
        <v>0</v>
      </c>
      <c r="I132" s="1058">
        <v>0</v>
      </c>
      <c r="J132" s="1059">
        <v>0</v>
      </c>
      <c r="K132" s="1081">
        <v>0</v>
      </c>
      <c r="L132" s="1060">
        <v>30000</v>
      </c>
      <c r="M132" s="1061">
        <v>77911</v>
      </c>
      <c r="N132" s="1081">
        <v>1760</v>
      </c>
      <c r="O132" s="1058">
        <v>45760</v>
      </c>
      <c r="P132" s="1062">
        <v>2168</v>
      </c>
      <c r="Q132" s="1063">
        <v>47928</v>
      </c>
      <c r="R132" s="1064">
        <v>155839</v>
      </c>
    </row>
    <row r="133" spans="1:18" ht="7.15" customHeight="1" thickTop="1">
      <c r="A133" s="1066"/>
      <c r="B133" s="1067"/>
      <c r="C133" s="1070"/>
      <c r="D133" s="1069"/>
      <c r="E133" s="1071"/>
      <c r="F133" s="1077"/>
      <c r="G133" s="1071"/>
      <c r="H133" s="1077"/>
      <c r="I133" s="1071"/>
      <c r="J133" s="1071"/>
      <c r="K133" s="1077"/>
      <c r="L133" s="1071"/>
      <c r="M133" s="1071"/>
      <c r="N133" s="1069"/>
      <c r="O133" s="1071"/>
      <c r="P133" s="1072"/>
      <c r="Q133" s="1070"/>
      <c r="R133" s="1070"/>
    </row>
    <row r="134" spans="1:18" ht="13.15" customHeight="1">
      <c r="A134" s="997" t="s">
        <v>282</v>
      </c>
      <c r="B134" s="998">
        <v>371001</v>
      </c>
      <c r="C134" s="999" t="s">
        <v>675</v>
      </c>
      <c r="D134" s="1000"/>
      <c r="E134" s="1001">
        <v>0</v>
      </c>
      <c r="F134" s="1000"/>
      <c r="G134" s="1002">
        <v>0</v>
      </c>
      <c r="H134" s="1000"/>
      <c r="I134" s="1002">
        <v>0</v>
      </c>
      <c r="J134" s="1003">
        <v>0</v>
      </c>
      <c r="K134" s="1000">
        <v>0</v>
      </c>
      <c r="L134" s="1004">
        <v>0</v>
      </c>
      <c r="M134" s="1005">
        <v>0</v>
      </c>
      <c r="N134" s="1000">
        <v>273</v>
      </c>
      <c r="O134" s="1002">
        <v>7098</v>
      </c>
      <c r="P134" s="1006">
        <v>-7098</v>
      </c>
      <c r="Q134" s="1007">
        <v>0</v>
      </c>
      <c r="R134" s="1008">
        <v>0</v>
      </c>
    </row>
    <row r="135" spans="1:18" ht="13.15" customHeight="1">
      <c r="A135" s="1009" t="s">
        <v>285</v>
      </c>
      <c r="B135" s="1010" t="s">
        <v>286</v>
      </c>
      <c r="C135" s="1011" t="s">
        <v>676</v>
      </c>
      <c r="D135" s="1012"/>
      <c r="E135" s="1013">
        <v>0</v>
      </c>
      <c r="F135" s="1012"/>
      <c r="G135" s="1014">
        <v>0</v>
      </c>
      <c r="H135" s="1012"/>
      <c r="I135" s="1014">
        <v>0</v>
      </c>
      <c r="J135" s="1015">
        <v>0</v>
      </c>
      <c r="K135" s="1012">
        <v>0</v>
      </c>
      <c r="L135" s="1016">
        <v>0</v>
      </c>
      <c r="M135" s="1017">
        <v>0</v>
      </c>
      <c r="N135" s="1012">
        <v>57</v>
      </c>
      <c r="O135" s="1014">
        <v>1482</v>
      </c>
      <c r="P135" s="1018">
        <v>-1482</v>
      </c>
      <c r="Q135" s="1019">
        <v>0</v>
      </c>
      <c r="R135" s="1020">
        <v>0</v>
      </c>
    </row>
    <row r="136" spans="1:18" ht="13.15" customHeight="1">
      <c r="A136" s="1009" t="s">
        <v>288</v>
      </c>
      <c r="B136" s="1010" t="s">
        <v>289</v>
      </c>
      <c r="C136" s="1011" t="s">
        <v>677</v>
      </c>
      <c r="D136" s="1012"/>
      <c r="E136" s="1013">
        <v>0</v>
      </c>
      <c r="F136" s="1012"/>
      <c r="G136" s="1014">
        <v>0</v>
      </c>
      <c r="H136" s="1012"/>
      <c r="I136" s="1014">
        <v>0</v>
      </c>
      <c r="J136" s="1015">
        <v>0</v>
      </c>
      <c r="K136" s="1012">
        <v>0</v>
      </c>
      <c r="L136" s="1016">
        <v>10000</v>
      </c>
      <c r="M136" s="1017">
        <v>0</v>
      </c>
      <c r="N136" s="1012">
        <v>396</v>
      </c>
      <c r="O136" s="1014">
        <v>10296</v>
      </c>
      <c r="P136" s="1018">
        <v>-5908.5</v>
      </c>
      <c r="Q136" s="1019">
        <v>4387.5</v>
      </c>
      <c r="R136" s="1020">
        <v>14387.5</v>
      </c>
    </row>
    <row r="137" spans="1:18" ht="13.15" customHeight="1">
      <c r="A137" s="1009" t="s">
        <v>291</v>
      </c>
      <c r="B137" s="1010" t="s">
        <v>292</v>
      </c>
      <c r="C137" s="1011" t="s">
        <v>678</v>
      </c>
      <c r="D137" s="1012"/>
      <c r="E137" s="1013">
        <v>0</v>
      </c>
      <c r="F137" s="1012"/>
      <c r="G137" s="1014">
        <v>0</v>
      </c>
      <c r="H137" s="1012"/>
      <c r="I137" s="1014">
        <v>0</v>
      </c>
      <c r="J137" s="1015">
        <v>0</v>
      </c>
      <c r="K137" s="1012">
        <v>0</v>
      </c>
      <c r="L137" s="1016">
        <v>0</v>
      </c>
      <c r="M137" s="1017">
        <v>0</v>
      </c>
      <c r="N137" s="1012">
        <v>0</v>
      </c>
      <c r="O137" s="1014">
        <v>0</v>
      </c>
      <c r="P137" s="1018">
        <v>0</v>
      </c>
      <c r="Q137" s="1019">
        <v>0</v>
      </c>
      <c r="R137" s="1020">
        <v>0</v>
      </c>
    </row>
    <row r="138" spans="1:18" ht="13.15" customHeight="1">
      <c r="A138" s="1021" t="s">
        <v>294</v>
      </c>
      <c r="B138" s="1022" t="s">
        <v>295</v>
      </c>
      <c r="C138" s="1023" t="s">
        <v>679</v>
      </c>
      <c r="D138" s="1024"/>
      <c r="E138" s="1025">
        <v>0</v>
      </c>
      <c r="F138" s="1024"/>
      <c r="G138" s="1026">
        <v>0</v>
      </c>
      <c r="H138" s="1024"/>
      <c r="I138" s="1026">
        <v>0</v>
      </c>
      <c r="J138" s="1027">
        <v>0</v>
      </c>
      <c r="K138" s="1024">
        <v>0</v>
      </c>
      <c r="L138" s="1028">
        <v>0</v>
      </c>
      <c r="M138" s="1029">
        <v>0</v>
      </c>
      <c r="N138" s="1024">
        <v>0</v>
      </c>
      <c r="O138" s="1026">
        <v>0</v>
      </c>
      <c r="P138" s="1030">
        <v>0</v>
      </c>
      <c r="Q138" s="1031">
        <v>0</v>
      </c>
      <c r="R138" s="1032">
        <v>0</v>
      </c>
    </row>
    <row r="139" spans="1:18" ht="13.15" customHeight="1">
      <c r="A139" s="997" t="s">
        <v>297</v>
      </c>
      <c r="B139" s="998" t="s">
        <v>298</v>
      </c>
      <c r="C139" s="999" t="s">
        <v>680</v>
      </c>
      <c r="D139" s="1000"/>
      <c r="E139" s="1001">
        <v>0</v>
      </c>
      <c r="F139" s="1000"/>
      <c r="G139" s="1002">
        <v>0</v>
      </c>
      <c r="H139" s="1000"/>
      <c r="I139" s="1002">
        <v>0</v>
      </c>
      <c r="J139" s="1003">
        <v>0</v>
      </c>
      <c r="K139" s="1000">
        <v>0</v>
      </c>
      <c r="L139" s="1004">
        <v>0</v>
      </c>
      <c r="M139" s="1005">
        <v>0</v>
      </c>
      <c r="N139" s="1000">
        <v>0</v>
      </c>
      <c r="O139" s="1002">
        <v>0</v>
      </c>
      <c r="P139" s="1006">
        <v>0</v>
      </c>
      <c r="Q139" s="1007">
        <v>0</v>
      </c>
      <c r="R139" s="1008">
        <v>0</v>
      </c>
    </row>
    <row r="140" spans="1:18" ht="13.15" customHeight="1">
      <c r="A140" s="1009" t="s">
        <v>300</v>
      </c>
      <c r="B140" s="1010" t="s">
        <v>300</v>
      </c>
      <c r="C140" s="1011" t="s">
        <v>681</v>
      </c>
      <c r="D140" s="1012"/>
      <c r="E140" s="1013">
        <v>0</v>
      </c>
      <c r="F140" s="1012"/>
      <c r="G140" s="1014">
        <v>0</v>
      </c>
      <c r="H140" s="1012"/>
      <c r="I140" s="1014">
        <v>0</v>
      </c>
      <c r="J140" s="1015">
        <v>0</v>
      </c>
      <c r="K140" s="1012">
        <v>0</v>
      </c>
      <c r="L140" s="1016">
        <v>0</v>
      </c>
      <c r="M140" s="1017">
        <v>0</v>
      </c>
      <c r="N140" s="1012">
        <v>0</v>
      </c>
      <c r="O140" s="1014">
        <v>0</v>
      </c>
      <c r="P140" s="1018">
        <v>0</v>
      </c>
      <c r="Q140" s="1019">
        <v>0</v>
      </c>
      <c r="R140" s="1020">
        <v>0</v>
      </c>
    </row>
    <row r="141" spans="1:18" ht="13.15" customHeight="1">
      <c r="A141" s="1009" t="s">
        <v>302</v>
      </c>
      <c r="B141" s="1010" t="s">
        <v>302</v>
      </c>
      <c r="C141" s="1011" t="s">
        <v>682</v>
      </c>
      <c r="D141" s="1012"/>
      <c r="E141" s="1013">
        <v>0</v>
      </c>
      <c r="F141" s="1012"/>
      <c r="G141" s="1014">
        <v>0</v>
      </c>
      <c r="H141" s="1012"/>
      <c r="I141" s="1014">
        <v>0</v>
      </c>
      <c r="J141" s="1015">
        <v>0</v>
      </c>
      <c r="K141" s="1012">
        <v>0</v>
      </c>
      <c r="L141" s="1016">
        <v>0</v>
      </c>
      <c r="M141" s="1017">
        <v>0</v>
      </c>
      <c r="N141" s="1012">
        <v>0</v>
      </c>
      <c r="O141" s="1014">
        <v>0</v>
      </c>
      <c r="P141" s="1018">
        <v>0</v>
      </c>
      <c r="Q141" s="1019">
        <v>0</v>
      </c>
      <c r="R141" s="1020">
        <v>0</v>
      </c>
    </row>
    <row r="142" spans="1:18" ht="13.15" customHeight="1">
      <c r="A142" s="1009" t="s">
        <v>304</v>
      </c>
      <c r="B142" s="1010" t="s">
        <v>304</v>
      </c>
      <c r="C142" s="1011" t="s">
        <v>683</v>
      </c>
      <c r="D142" s="1012"/>
      <c r="E142" s="1013">
        <v>0</v>
      </c>
      <c r="F142" s="1012"/>
      <c r="G142" s="1014">
        <v>0</v>
      </c>
      <c r="H142" s="1012"/>
      <c r="I142" s="1014">
        <v>0</v>
      </c>
      <c r="J142" s="1015">
        <v>0</v>
      </c>
      <c r="K142" s="1012">
        <v>0</v>
      </c>
      <c r="L142" s="1016">
        <v>0</v>
      </c>
      <c r="M142" s="1017">
        <v>0</v>
      </c>
      <c r="N142" s="1012">
        <v>0</v>
      </c>
      <c r="O142" s="1014">
        <v>0</v>
      </c>
      <c r="P142" s="1018">
        <v>0</v>
      </c>
      <c r="Q142" s="1019">
        <v>0</v>
      </c>
      <c r="R142" s="1020">
        <v>0</v>
      </c>
    </row>
    <row r="143" spans="1:18" ht="13.15" customHeight="1">
      <c r="A143" s="1021" t="s">
        <v>306</v>
      </c>
      <c r="B143" s="1022">
        <v>389002</v>
      </c>
      <c r="C143" s="1023" t="s">
        <v>684</v>
      </c>
      <c r="D143" s="1024"/>
      <c r="E143" s="1025">
        <v>0</v>
      </c>
      <c r="F143" s="1024"/>
      <c r="G143" s="1026">
        <v>0</v>
      </c>
      <c r="H143" s="1024"/>
      <c r="I143" s="1026">
        <v>0</v>
      </c>
      <c r="J143" s="1027">
        <v>0</v>
      </c>
      <c r="K143" s="1024">
        <v>0</v>
      </c>
      <c r="L143" s="1028">
        <v>0</v>
      </c>
      <c r="M143" s="1029">
        <v>0</v>
      </c>
      <c r="N143" s="1024">
        <v>339</v>
      </c>
      <c r="O143" s="1026">
        <v>8814</v>
      </c>
      <c r="P143" s="1030">
        <v>-8814</v>
      </c>
      <c r="Q143" s="1031">
        <v>0</v>
      </c>
      <c r="R143" s="1032">
        <v>0</v>
      </c>
    </row>
    <row r="144" spans="1:18" s="1065" customFormat="1" ht="15" customHeight="1" thickBot="1">
      <c r="A144" s="1053"/>
      <c r="B144" s="1054"/>
      <c r="C144" s="1055" t="s">
        <v>685</v>
      </c>
      <c r="D144" s="1056">
        <v>0</v>
      </c>
      <c r="E144" s="1057">
        <v>0</v>
      </c>
      <c r="F144" s="1056">
        <v>0</v>
      </c>
      <c r="G144" s="1058">
        <v>0</v>
      </c>
      <c r="H144" s="1056">
        <v>0</v>
      </c>
      <c r="I144" s="1058">
        <v>0</v>
      </c>
      <c r="J144" s="1059">
        <v>0</v>
      </c>
      <c r="K144" s="1056">
        <v>0</v>
      </c>
      <c r="L144" s="1060">
        <v>10000</v>
      </c>
      <c r="M144" s="1061">
        <v>0</v>
      </c>
      <c r="N144" s="1056">
        <v>1065</v>
      </c>
      <c r="O144" s="1058">
        <v>27690</v>
      </c>
      <c r="P144" s="1062">
        <v>-23302.5</v>
      </c>
      <c r="Q144" s="1063">
        <v>4387.5</v>
      </c>
      <c r="R144" s="1064">
        <v>14387.5</v>
      </c>
    </row>
    <row r="145" spans="1:18" ht="7.15" customHeight="1" thickTop="1">
      <c r="A145" s="1078"/>
      <c r="B145" s="1067"/>
      <c r="C145" s="1079"/>
      <c r="D145" s="1069"/>
      <c r="E145" s="1071"/>
      <c r="F145" s="1077"/>
      <c r="G145" s="1071"/>
      <c r="H145" s="1077"/>
      <c r="I145" s="1071"/>
      <c r="J145" s="1071"/>
      <c r="K145" s="1077"/>
      <c r="L145" s="1071"/>
      <c r="M145" s="1071"/>
      <c r="N145" s="1069"/>
      <c r="O145" s="1071"/>
      <c r="P145" s="1072"/>
      <c r="Q145" s="1070"/>
      <c r="R145" s="1070"/>
    </row>
    <row r="146" spans="1:18" ht="13.15" customHeight="1">
      <c r="A146" s="997" t="s">
        <v>686</v>
      </c>
      <c r="B146" s="998">
        <v>300002</v>
      </c>
      <c r="C146" s="999" t="s">
        <v>687</v>
      </c>
      <c r="D146" s="1000"/>
      <c r="E146" s="1001">
        <v>0</v>
      </c>
      <c r="F146" s="1000"/>
      <c r="G146" s="1002">
        <v>0</v>
      </c>
      <c r="H146" s="1000"/>
      <c r="I146" s="1002">
        <v>0</v>
      </c>
      <c r="J146" s="1003">
        <v>0</v>
      </c>
      <c r="K146" s="1000">
        <v>0</v>
      </c>
      <c r="L146" s="1004">
        <v>0</v>
      </c>
      <c r="M146" s="1005">
        <v>16145</v>
      </c>
      <c r="N146" s="1000">
        <v>112</v>
      </c>
      <c r="O146" s="1002">
        <v>2912</v>
      </c>
      <c r="P146" s="1006">
        <v>-992</v>
      </c>
      <c r="Q146" s="1007">
        <v>1920</v>
      </c>
      <c r="R146" s="1008">
        <v>18065</v>
      </c>
    </row>
    <row r="147" spans="1:18" ht="13.15" customHeight="1">
      <c r="A147" s="1009" t="s">
        <v>688</v>
      </c>
      <c r="B147" s="1010">
        <v>300004</v>
      </c>
      <c r="C147" s="1011" t="s">
        <v>689</v>
      </c>
      <c r="D147" s="1012"/>
      <c r="E147" s="1013">
        <v>0</v>
      </c>
      <c r="F147" s="1012"/>
      <c r="G147" s="1014">
        <v>0</v>
      </c>
      <c r="H147" s="1012"/>
      <c r="I147" s="1014">
        <v>0</v>
      </c>
      <c r="J147" s="1015">
        <v>0</v>
      </c>
      <c r="K147" s="1012">
        <v>0</v>
      </c>
      <c r="L147" s="1016">
        <v>0</v>
      </c>
      <c r="M147" s="1017">
        <v>5514</v>
      </c>
      <c r="N147" s="1012">
        <v>102</v>
      </c>
      <c r="O147" s="1014">
        <v>2652</v>
      </c>
      <c r="P147" s="1018">
        <v>0</v>
      </c>
      <c r="Q147" s="1019">
        <v>2652</v>
      </c>
      <c r="R147" s="1020">
        <v>8166</v>
      </c>
    </row>
    <row r="148" spans="1:18" ht="13.15" customHeight="1">
      <c r="A148" s="1009" t="s">
        <v>690</v>
      </c>
      <c r="B148" s="1010">
        <v>390001</v>
      </c>
      <c r="C148" s="1011" t="s">
        <v>691</v>
      </c>
      <c r="D148" s="1012"/>
      <c r="E148" s="1013">
        <v>0</v>
      </c>
      <c r="F148" s="1012"/>
      <c r="G148" s="1014">
        <v>0</v>
      </c>
      <c r="H148" s="1012"/>
      <c r="I148" s="1014">
        <v>0</v>
      </c>
      <c r="J148" s="1015">
        <v>0</v>
      </c>
      <c r="K148" s="1012">
        <v>0</v>
      </c>
      <c r="L148" s="1016">
        <v>0</v>
      </c>
      <c r="M148" s="1017">
        <v>0</v>
      </c>
      <c r="N148" s="1012">
        <v>92</v>
      </c>
      <c r="O148" s="1014">
        <v>2392</v>
      </c>
      <c r="P148" s="1018">
        <v>9500</v>
      </c>
      <c r="Q148" s="1019">
        <v>11892</v>
      </c>
      <c r="R148" s="1020">
        <v>11892</v>
      </c>
    </row>
    <row r="149" spans="1:18" ht="13.15" customHeight="1">
      <c r="A149" s="1009" t="s">
        <v>692</v>
      </c>
      <c r="B149" s="1010" t="s">
        <v>692</v>
      </c>
      <c r="C149" s="1083" t="s">
        <v>693</v>
      </c>
      <c r="D149" s="1012"/>
      <c r="E149" s="1013">
        <v>0</v>
      </c>
      <c r="F149" s="1012"/>
      <c r="G149" s="1014">
        <v>0</v>
      </c>
      <c r="H149" s="1012"/>
      <c r="I149" s="1014">
        <v>0</v>
      </c>
      <c r="J149" s="1015">
        <v>0</v>
      </c>
      <c r="K149" s="1012">
        <v>0</v>
      </c>
      <c r="L149" s="1016">
        <v>0</v>
      </c>
      <c r="M149" s="1017">
        <v>35199</v>
      </c>
      <c r="N149" s="1012">
        <v>55</v>
      </c>
      <c r="O149" s="1014">
        <v>1430</v>
      </c>
      <c r="P149" s="1018">
        <v>-1430</v>
      </c>
      <c r="Q149" s="1019">
        <v>0</v>
      </c>
      <c r="R149" s="1020">
        <v>35199</v>
      </c>
    </row>
    <row r="150" spans="1:18" ht="13.15" customHeight="1">
      <c r="A150" s="1021" t="s">
        <v>694</v>
      </c>
      <c r="B150" s="1022">
        <v>393001</v>
      </c>
      <c r="C150" s="1023" t="s">
        <v>695</v>
      </c>
      <c r="D150" s="1024"/>
      <c r="E150" s="1025">
        <v>0</v>
      </c>
      <c r="F150" s="1024"/>
      <c r="G150" s="1026">
        <v>0</v>
      </c>
      <c r="H150" s="1024"/>
      <c r="I150" s="1026">
        <v>0</v>
      </c>
      <c r="J150" s="1027">
        <v>0</v>
      </c>
      <c r="K150" s="1024">
        <v>0</v>
      </c>
      <c r="L150" s="1028">
        <v>0</v>
      </c>
      <c r="M150" s="1029">
        <v>0</v>
      </c>
      <c r="N150" s="1024">
        <v>191</v>
      </c>
      <c r="O150" s="1026">
        <v>4966</v>
      </c>
      <c r="P150" s="1030">
        <v>-4966</v>
      </c>
      <c r="Q150" s="1031">
        <v>0</v>
      </c>
      <c r="R150" s="1032">
        <v>0</v>
      </c>
    </row>
    <row r="151" spans="1:18" ht="13.15" customHeight="1">
      <c r="A151" s="997" t="s">
        <v>696</v>
      </c>
      <c r="B151" s="998">
        <v>393002</v>
      </c>
      <c r="C151" s="999" t="s">
        <v>697</v>
      </c>
      <c r="D151" s="1000"/>
      <c r="E151" s="1001">
        <v>0</v>
      </c>
      <c r="F151" s="1000"/>
      <c r="G151" s="1002">
        <v>0</v>
      </c>
      <c r="H151" s="1000"/>
      <c r="I151" s="1002">
        <v>0</v>
      </c>
      <c r="J151" s="1003">
        <v>0</v>
      </c>
      <c r="K151" s="1000">
        <v>0</v>
      </c>
      <c r="L151" s="1004">
        <v>0</v>
      </c>
      <c r="M151" s="1005">
        <v>0</v>
      </c>
      <c r="N151" s="1000">
        <v>115</v>
      </c>
      <c r="O151" s="1002">
        <v>2990</v>
      </c>
      <c r="P151" s="1006">
        <v>-2990</v>
      </c>
      <c r="Q151" s="1007">
        <v>0</v>
      </c>
      <c r="R151" s="1008">
        <v>0</v>
      </c>
    </row>
    <row r="152" spans="1:18" ht="13.15" customHeight="1">
      <c r="A152" s="1009" t="s">
        <v>698</v>
      </c>
      <c r="B152" s="1010">
        <v>393003</v>
      </c>
      <c r="C152" s="1011" t="s">
        <v>699</v>
      </c>
      <c r="D152" s="1012"/>
      <c r="E152" s="1013">
        <v>0</v>
      </c>
      <c r="F152" s="1012"/>
      <c r="G152" s="1014">
        <v>0</v>
      </c>
      <c r="H152" s="1012"/>
      <c r="I152" s="1014">
        <v>0</v>
      </c>
      <c r="J152" s="1015">
        <v>0</v>
      </c>
      <c r="K152" s="1012">
        <v>0</v>
      </c>
      <c r="L152" s="1016">
        <v>0</v>
      </c>
      <c r="M152" s="1017">
        <v>0</v>
      </c>
      <c r="N152" s="1012">
        <v>103</v>
      </c>
      <c r="O152" s="1014">
        <v>2678</v>
      </c>
      <c r="P152" s="1018">
        <v>-2678</v>
      </c>
      <c r="Q152" s="1019">
        <v>0</v>
      </c>
      <c r="R152" s="1020">
        <v>0</v>
      </c>
    </row>
    <row r="153" spans="1:18" ht="13.15" customHeight="1">
      <c r="A153" s="1009" t="s">
        <v>700</v>
      </c>
      <c r="B153" s="1010">
        <v>395005</v>
      </c>
      <c r="C153" s="1011" t="s">
        <v>701</v>
      </c>
      <c r="D153" s="1012"/>
      <c r="E153" s="1013">
        <v>0</v>
      </c>
      <c r="F153" s="1012"/>
      <c r="G153" s="1014">
        <v>0</v>
      </c>
      <c r="H153" s="1012"/>
      <c r="I153" s="1014">
        <v>0</v>
      </c>
      <c r="J153" s="1015">
        <v>0</v>
      </c>
      <c r="K153" s="1012">
        <v>0</v>
      </c>
      <c r="L153" s="1016">
        <v>10000</v>
      </c>
      <c r="M153" s="1017">
        <v>13122</v>
      </c>
      <c r="N153" s="1012">
        <v>1245</v>
      </c>
      <c r="O153" s="1014">
        <v>32370</v>
      </c>
      <c r="P153" s="1018">
        <v>-12967</v>
      </c>
      <c r="Q153" s="1019">
        <v>19403</v>
      </c>
      <c r="R153" s="1020">
        <v>42525</v>
      </c>
    </row>
    <row r="154" spans="1:18" ht="13.15" customHeight="1">
      <c r="A154" s="1009" t="s">
        <v>702</v>
      </c>
      <c r="B154" s="1010">
        <v>395004</v>
      </c>
      <c r="C154" s="1011" t="s">
        <v>703</v>
      </c>
      <c r="D154" s="1012"/>
      <c r="E154" s="1013">
        <v>0</v>
      </c>
      <c r="F154" s="1012"/>
      <c r="G154" s="1014">
        <v>0</v>
      </c>
      <c r="H154" s="1012"/>
      <c r="I154" s="1014">
        <v>0</v>
      </c>
      <c r="J154" s="1015">
        <v>0</v>
      </c>
      <c r="K154" s="1012">
        <v>0</v>
      </c>
      <c r="L154" s="1016">
        <v>0</v>
      </c>
      <c r="M154" s="1017">
        <v>4207</v>
      </c>
      <c r="N154" s="1012">
        <v>132</v>
      </c>
      <c r="O154" s="1014">
        <v>3432</v>
      </c>
      <c r="P154" s="1018">
        <v>-1807</v>
      </c>
      <c r="Q154" s="1019">
        <v>1625</v>
      </c>
      <c r="R154" s="1020">
        <v>5832</v>
      </c>
    </row>
    <row r="155" spans="1:18" ht="13.15" customHeight="1">
      <c r="A155" s="1021" t="s">
        <v>704</v>
      </c>
      <c r="B155" s="1022">
        <v>395003</v>
      </c>
      <c r="C155" s="1023" t="s">
        <v>705</v>
      </c>
      <c r="D155" s="1024"/>
      <c r="E155" s="1025">
        <v>0</v>
      </c>
      <c r="F155" s="1024"/>
      <c r="G155" s="1026">
        <v>0</v>
      </c>
      <c r="H155" s="1024"/>
      <c r="I155" s="1026">
        <v>0</v>
      </c>
      <c r="J155" s="1027">
        <v>0</v>
      </c>
      <c r="K155" s="1024">
        <v>0</v>
      </c>
      <c r="L155" s="1028">
        <v>0</v>
      </c>
      <c r="M155" s="1029">
        <v>8610</v>
      </c>
      <c r="N155" s="1024">
        <v>117</v>
      </c>
      <c r="O155" s="1026">
        <v>3042</v>
      </c>
      <c r="P155" s="1030">
        <v>-3042</v>
      </c>
      <c r="Q155" s="1031">
        <v>0</v>
      </c>
      <c r="R155" s="1032">
        <v>8610</v>
      </c>
    </row>
    <row r="156" spans="1:18" ht="13.15" customHeight="1">
      <c r="A156" s="997" t="s">
        <v>706</v>
      </c>
      <c r="B156" s="998">
        <v>395002</v>
      </c>
      <c r="C156" s="999" t="s">
        <v>707</v>
      </c>
      <c r="D156" s="1000"/>
      <c r="E156" s="1001">
        <v>0</v>
      </c>
      <c r="F156" s="1000"/>
      <c r="G156" s="1002">
        <v>0</v>
      </c>
      <c r="H156" s="1000"/>
      <c r="I156" s="1002">
        <v>0</v>
      </c>
      <c r="J156" s="1003">
        <v>0</v>
      </c>
      <c r="K156" s="1000">
        <v>0</v>
      </c>
      <c r="L156" s="1004">
        <v>0</v>
      </c>
      <c r="M156" s="1005">
        <v>16100</v>
      </c>
      <c r="N156" s="1000">
        <v>162</v>
      </c>
      <c r="O156" s="1002">
        <v>4212</v>
      </c>
      <c r="P156" s="1006">
        <v>-4212</v>
      </c>
      <c r="Q156" s="1007">
        <v>0</v>
      </c>
      <c r="R156" s="1008">
        <v>16100</v>
      </c>
    </row>
    <row r="157" spans="1:18" ht="13.15" customHeight="1">
      <c r="A157" s="1009" t="s">
        <v>708</v>
      </c>
      <c r="B157" s="1010">
        <v>395001</v>
      </c>
      <c r="C157" s="1011" t="s">
        <v>709</v>
      </c>
      <c r="D157" s="1012"/>
      <c r="E157" s="1013">
        <v>0</v>
      </c>
      <c r="F157" s="1012"/>
      <c r="G157" s="1014">
        <v>0</v>
      </c>
      <c r="H157" s="1012"/>
      <c r="I157" s="1014">
        <v>0</v>
      </c>
      <c r="J157" s="1015">
        <v>0</v>
      </c>
      <c r="K157" s="1012">
        <v>0</v>
      </c>
      <c r="L157" s="1016">
        <v>0</v>
      </c>
      <c r="M157" s="1017">
        <v>12831</v>
      </c>
      <c r="N157" s="1012">
        <v>150</v>
      </c>
      <c r="O157" s="1014">
        <v>3900</v>
      </c>
      <c r="P157" s="1018">
        <v>325</v>
      </c>
      <c r="Q157" s="1019">
        <v>4225</v>
      </c>
      <c r="R157" s="1020">
        <v>17056</v>
      </c>
    </row>
    <row r="158" spans="1:18" ht="13.15" customHeight="1">
      <c r="A158" s="1009" t="s">
        <v>710</v>
      </c>
      <c r="B158" s="1010">
        <v>395007</v>
      </c>
      <c r="C158" s="1011" t="s">
        <v>711</v>
      </c>
      <c r="D158" s="1012"/>
      <c r="E158" s="1013">
        <v>0</v>
      </c>
      <c r="F158" s="1012"/>
      <c r="G158" s="1014">
        <v>0</v>
      </c>
      <c r="H158" s="1012"/>
      <c r="I158" s="1014">
        <v>0</v>
      </c>
      <c r="J158" s="1015">
        <v>0</v>
      </c>
      <c r="K158" s="1012">
        <v>0</v>
      </c>
      <c r="L158" s="1016">
        <v>10000</v>
      </c>
      <c r="M158" s="1017">
        <v>4069</v>
      </c>
      <c r="N158" s="1012">
        <v>241</v>
      </c>
      <c r="O158" s="1014">
        <v>6266</v>
      </c>
      <c r="P158" s="1018">
        <v>-6266</v>
      </c>
      <c r="Q158" s="1019">
        <v>0</v>
      </c>
      <c r="R158" s="1020">
        <v>14069</v>
      </c>
    </row>
    <row r="159" spans="1:18" ht="13.15" customHeight="1">
      <c r="A159" s="1009" t="s">
        <v>712</v>
      </c>
      <c r="B159" s="1010">
        <v>397001</v>
      </c>
      <c r="C159" s="1083" t="s">
        <v>713</v>
      </c>
      <c r="D159" s="1012"/>
      <c r="E159" s="1013">
        <v>0</v>
      </c>
      <c r="F159" s="1012"/>
      <c r="G159" s="1014">
        <v>0</v>
      </c>
      <c r="H159" s="1012"/>
      <c r="I159" s="1014">
        <v>0</v>
      </c>
      <c r="J159" s="1015">
        <v>0</v>
      </c>
      <c r="K159" s="1012">
        <v>50</v>
      </c>
      <c r="L159" s="1016">
        <v>11900</v>
      </c>
      <c r="M159" s="1017">
        <v>0</v>
      </c>
      <c r="N159" s="1012">
        <v>424</v>
      </c>
      <c r="O159" s="1014">
        <v>11024</v>
      </c>
      <c r="P159" s="1018">
        <v>-4829</v>
      </c>
      <c r="Q159" s="1019">
        <v>6195</v>
      </c>
      <c r="R159" s="1020">
        <v>18095</v>
      </c>
    </row>
    <row r="160" spans="1:18" ht="13.15" customHeight="1">
      <c r="A160" s="1021" t="s">
        <v>714</v>
      </c>
      <c r="B160" s="1022">
        <v>398002</v>
      </c>
      <c r="C160" s="1023" t="s">
        <v>715</v>
      </c>
      <c r="D160" s="1024"/>
      <c r="E160" s="1025">
        <v>0</v>
      </c>
      <c r="F160" s="1024"/>
      <c r="G160" s="1026">
        <v>0</v>
      </c>
      <c r="H160" s="1024"/>
      <c r="I160" s="1026">
        <v>0</v>
      </c>
      <c r="J160" s="1027">
        <v>0</v>
      </c>
      <c r="K160" s="1024">
        <v>0</v>
      </c>
      <c r="L160" s="1028">
        <v>0</v>
      </c>
      <c r="M160" s="1029">
        <v>26149</v>
      </c>
      <c r="N160" s="1024">
        <v>206</v>
      </c>
      <c r="O160" s="1026">
        <v>5356</v>
      </c>
      <c r="P160" s="1030">
        <v>-5356</v>
      </c>
      <c r="Q160" s="1031">
        <v>0</v>
      </c>
      <c r="R160" s="1032">
        <v>26149</v>
      </c>
    </row>
    <row r="161" spans="1:18" ht="13.15" customHeight="1">
      <c r="A161" s="997" t="s">
        <v>716</v>
      </c>
      <c r="B161" s="998">
        <v>398001</v>
      </c>
      <c r="C161" s="999" t="s">
        <v>717</v>
      </c>
      <c r="D161" s="1000"/>
      <c r="E161" s="1001">
        <v>0</v>
      </c>
      <c r="F161" s="1000"/>
      <c r="G161" s="1002">
        <v>0</v>
      </c>
      <c r="H161" s="1000"/>
      <c r="I161" s="1002">
        <v>0</v>
      </c>
      <c r="J161" s="1003">
        <v>0</v>
      </c>
      <c r="K161" s="1000">
        <v>0</v>
      </c>
      <c r="L161" s="1004">
        <v>0</v>
      </c>
      <c r="M161" s="1005">
        <v>878</v>
      </c>
      <c r="N161" s="1000">
        <v>205</v>
      </c>
      <c r="O161" s="1002">
        <v>5330</v>
      </c>
      <c r="P161" s="1006">
        <v>-5330</v>
      </c>
      <c r="Q161" s="1007">
        <v>0</v>
      </c>
      <c r="R161" s="1008">
        <v>878</v>
      </c>
    </row>
    <row r="162" spans="1:18" ht="13.15" customHeight="1">
      <c r="A162" s="1009" t="s">
        <v>718</v>
      </c>
      <c r="B162" s="1010">
        <v>398003</v>
      </c>
      <c r="C162" s="1011" t="s">
        <v>719</v>
      </c>
      <c r="D162" s="1012"/>
      <c r="E162" s="1013">
        <v>0</v>
      </c>
      <c r="F162" s="1012"/>
      <c r="G162" s="1014">
        <v>0</v>
      </c>
      <c r="H162" s="1012"/>
      <c r="I162" s="1014">
        <v>0</v>
      </c>
      <c r="J162" s="1015">
        <v>0</v>
      </c>
      <c r="K162" s="1012">
        <v>0</v>
      </c>
      <c r="L162" s="1016">
        <v>0</v>
      </c>
      <c r="M162" s="1017">
        <v>16570</v>
      </c>
      <c r="N162" s="1012">
        <v>209</v>
      </c>
      <c r="O162" s="1014">
        <v>5434</v>
      </c>
      <c r="P162" s="1018">
        <v>-5434</v>
      </c>
      <c r="Q162" s="1019">
        <v>0</v>
      </c>
      <c r="R162" s="1020">
        <v>16570</v>
      </c>
    </row>
    <row r="163" spans="1:18" ht="13.15" customHeight="1">
      <c r="A163" s="1009" t="s">
        <v>720</v>
      </c>
      <c r="B163" s="1010">
        <v>398006</v>
      </c>
      <c r="C163" s="1011" t="s">
        <v>721</v>
      </c>
      <c r="D163" s="1012"/>
      <c r="E163" s="1013">
        <v>0</v>
      </c>
      <c r="F163" s="1012"/>
      <c r="G163" s="1014">
        <v>0</v>
      </c>
      <c r="H163" s="1012"/>
      <c r="I163" s="1014">
        <v>0</v>
      </c>
      <c r="J163" s="1015">
        <v>0</v>
      </c>
      <c r="K163" s="1012">
        <v>0</v>
      </c>
      <c r="L163" s="1016">
        <v>0</v>
      </c>
      <c r="M163" s="1017">
        <v>12211</v>
      </c>
      <c r="N163" s="1012">
        <v>202</v>
      </c>
      <c r="O163" s="1014">
        <v>5252</v>
      </c>
      <c r="P163" s="1018">
        <v>-5252</v>
      </c>
      <c r="Q163" s="1019">
        <v>0</v>
      </c>
      <c r="R163" s="1020">
        <v>12211</v>
      </c>
    </row>
    <row r="164" spans="1:18" ht="13.15" customHeight="1">
      <c r="A164" s="1009" t="s">
        <v>722</v>
      </c>
      <c r="B164" s="1010">
        <v>398007</v>
      </c>
      <c r="C164" s="1011" t="s">
        <v>723</v>
      </c>
      <c r="D164" s="1012"/>
      <c r="E164" s="1013">
        <v>0</v>
      </c>
      <c r="F164" s="1012"/>
      <c r="G164" s="1014">
        <v>0</v>
      </c>
      <c r="H164" s="1012"/>
      <c r="I164" s="1014">
        <v>0</v>
      </c>
      <c r="J164" s="1015">
        <v>0</v>
      </c>
      <c r="K164" s="1012">
        <v>0</v>
      </c>
      <c r="L164" s="1016">
        <v>0</v>
      </c>
      <c r="M164" s="1017">
        <v>0</v>
      </c>
      <c r="N164" s="1012">
        <v>0</v>
      </c>
      <c r="O164" s="1014">
        <v>0</v>
      </c>
      <c r="P164" s="1018">
        <v>0</v>
      </c>
      <c r="Q164" s="1019">
        <v>0</v>
      </c>
      <c r="R164" s="1020">
        <v>0</v>
      </c>
    </row>
    <row r="165" spans="1:18" ht="13.15" customHeight="1">
      <c r="A165" s="1021" t="s">
        <v>724</v>
      </c>
      <c r="B165" s="1022">
        <v>399001</v>
      </c>
      <c r="C165" s="1023" t="s">
        <v>725</v>
      </c>
      <c r="D165" s="1024"/>
      <c r="E165" s="1025">
        <v>0</v>
      </c>
      <c r="F165" s="1024"/>
      <c r="G165" s="1026">
        <v>0</v>
      </c>
      <c r="H165" s="1024"/>
      <c r="I165" s="1026">
        <v>0</v>
      </c>
      <c r="J165" s="1027">
        <v>0</v>
      </c>
      <c r="K165" s="1024">
        <v>0</v>
      </c>
      <c r="L165" s="1028">
        <v>0</v>
      </c>
      <c r="M165" s="1029">
        <v>24014</v>
      </c>
      <c r="N165" s="1024">
        <v>117</v>
      </c>
      <c r="O165" s="1026">
        <v>3042</v>
      </c>
      <c r="P165" s="1030">
        <v>-3042</v>
      </c>
      <c r="Q165" s="1031">
        <v>0</v>
      </c>
      <c r="R165" s="1032">
        <v>24014</v>
      </c>
    </row>
    <row r="166" spans="1:18" ht="13.15" customHeight="1">
      <c r="A166" s="997" t="s">
        <v>726</v>
      </c>
      <c r="B166" s="998">
        <v>399002</v>
      </c>
      <c r="C166" s="999" t="s">
        <v>727</v>
      </c>
      <c r="D166" s="1000"/>
      <c r="E166" s="1001">
        <v>0</v>
      </c>
      <c r="F166" s="1000"/>
      <c r="G166" s="1002">
        <v>0</v>
      </c>
      <c r="H166" s="1000"/>
      <c r="I166" s="1002">
        <v>0</v>
      </c>
      <c r="J166" s="1003">
        <v>0</v>
      </c>
      <c r="K166" s="1000">
        <v>0</v>
      </c>
      <c r="L166" s="1004">
        <v>0</v>
      </c>
      <c r="M166" s="1005">
        <v>4567</v>
      </c>
      <c r="N166" s="1000">
        <v>151</v>
      </c>
      <c r="O166" s="1002">
        <v>3926</v>
      </c>
      <c r="P166" s="1006">
        <v>-3926</v>
      </c>
      <c r="Q166" s="1007">
        <v>0</v>
      </c>
      <c r="R166" s="1008">
        <v>4567</v>
      </c>
    </row>
    <row r="167" spans="1:18" ht="13.15" customHeight="1">
      <c r="A167" s="1009" t="s">
        <v>728</v>
      </c>
      <c r="B167" s="1010">
        <v>399003</v>
      </c>
      <c r="C167" s="1011" t="s">
        <v>729</v>
      </c>
      <c r="D167" s="1012"/>
      <c r="E167" s="1013">
        <v>0</v>
      </c>
      <c r="F167" s="1012"/>
      <c r="G167" s="1014">
        <v>0</v>
      </c>
      <c r="H167" s="1012"/>
      <c r="I167" s="1014">
        <v>0</v>
      </c>
      <c r="J167" s="1015">
        <v>0</v>
      </c>
      <c r="K167" s="1012">
        <v>9</v>
      </c>
      <c r="L167" s="1016">
        <v>10000</v>
      </c>
      <c r="M167" s="1017">
        <v>0</v>
      </c>
      <c r="N167" s="1012">
        <v>371</v>
      </c>
      <c r="O167" s="1014">
        <v>9646</v>
      </c>
      <c r="P167" s="1018">
        <v>11000</v>
      </c>
      <c r="Q167" s="1019">
        <v>20646</v>
      </c>
      <c r="R167" s="1020">
        <v>30646</v>
      </c>
    </row>
    <row r="168" spans="1:18" ht="13.15" customHeight="1">
      <c r="A168" s="1009" t="s">
        <v>730</v>
      </c>
      <c r="B168" s="1010">
        <v>399004</v>
      </c>
      <c r="C168" s="1011" t="s">
        <v>731</v>
      </c>
      <c r="D168" s="1012"/>
      <c r="E168" s="1013">
        <v>0</v>
      </c>
      <c r="F168" s="1012"/>
      <c r="G168" s="1014">
        <v>0</v>
      </c>
      <c r="H168" s="1012"/>
      <c r="I168" s="1014">
        <v>0</v>
      </c>
      <c r="J168" s="1015">
        <v>0</v>
      </c>
      <c r="K168" s="1012">
        <v>0</v>
      </c>
      <c r="L168" s="1016">
        <v>0</v>
      </c>
      <c r="M168" s="1017">
        <v>28220</v>
      </c>
      <c r="N168" s="1012">
        <v>121</v>
      </c>
      <c r="O168" s="1014">
        <v>3146</v>
      </c>
      <c r="P168" s="1018">
        <v>-3146</v>
      </c>
      <c r="Q168" s="1019">
        <v>0</v>
      </c>
      <c r="R168" s="1020">
        <v>28220</v>
      </c>
    </row>
    <row r="169" spans="1:18" ht="13.15" customHeight="1">
      <c r="A169" s="1009" t="s">
        <v>732</v>
      </c>
      <c r="B169" s="1010">
        <v>399005</v>
      </c>
      <c r="C169" s="1083" t="s">
        <v>733</v>
      </c>
      <c r="D169" s="1012"/>
      <c r="E169" s="1013">
        <v>0</v>
      </c>
      <c r="F169" s="1012"/>
      <c r="G169" s="1014">
        <v>0</v>
      </c>
      <c r="H169" s="1012"/>
      <c r="I169" s="1014">
        <v>0</v>
      </c>
      <c r="J169" s="1015">
        <v>0</v>
      </c>
      <c r="K169" s="1012">
        <v>0</v>
      </c>
      <c r="L169" s="1016">
        <v>0</v>
      </c>
      <c r="M169" s="1017">
        <v>25953</v>
      </c>
      <c r="N169" s="1012">
        <v>170</v>
      </c>
      <c r="O169" s="1014">
        <v>4420</v>
      </c>
      <c r="P169" s="1018">
        <v>-4420</v>
      </c>
      <c r="Q169" s="1019">
        <v>0</v>
      </c>
      <c r="R169" s="1020">
        <v>25953</v>
      </c>
    </row>
    <row r="170" spans="1:18" ht="13.15" customHeight="1">
      <c r="A170" s="1021" t="s">
        <v>734</v>
      </c>
      <c r="B170" s="1022">
        <v>368001</v>
      </c>
      <c r="C170" s="1023" t="s">
        <v>735</v>
      </c>
      <c r="D170" s="1024">
        <v>1</v>
      </c>
      <c r="E170" s="1025">
        <v>21000</v>
      </c>
      <c r="F170" s="1024">
        <v>1</v>
      </c>
      <c r="G170" s="1026">
        <v>6000</v>
      </c>
      <c r="H170" s="1024"/>
      <c r="I170" s="1026">
        <v>0</v>
      </c>
      <c r="J170" s="1027">
        <v>6000</v>
      </c>
      <c r="K170" s="1024">
        <v>0</v>
      </c>
      <c r="L170" s="1028">
        <v>0</v>
      </c>
      <c r="M170" s="1029">
        <v>188309</v>
      </c>
      <c r="N170" s="1024">
        <v>32</v>
      </c>
      <c r="O170" s="1026">
        <v>832</v>
      </c>
      <c r="P170" s="1030">
        <v>-832</v>
      </c>
      <c r="Q170" s="1031">
        <v>0</v>
      </c>
      <c r="R170" s="1032">
        <v>215309</v>
      </c>
    </row>
    <row r="171" spans="1:18" ht="13.15" customHeight="1">
      <c r="A171" s="997" t="s">
        <v>736</v>
      </c>
      <c r="B171" s="998">
        <v>367001</v>
      </c>
      <c r="C171" s="999" t="s">
        <v>737</v>
      </c>
      <c r="D171" s="1000"/>
      <c r="E171" s="1001">
        <v>0</v>
      </c>
      <c r="F171" s="1000"/>
      <c r="G171" s="1002">
        <v>0</v>
      </c>
      <c r="H171" s="1000"/>
      <c r="I171" s="1002">
        <v>0</v>
      </c>
      <c r="J171" s="1003">
        <v>0</v>
      </c>
      <c r="K171" s="1000">
        <v>0</v>
      </c>
      <c r="L171" s="1004">
        <v>0</v>
      </c>
      <c r="M171" s="1005">
        <v>0</v>
      </c>
      <c r="N171" s="1000">
        <v>62</v>
      </c>
      <c r="O171" s="1002">
        <v>1612</v>
      </c>
      <c r="P171" s="1006">
        <v>-1612</v>
      </c>
      <c r="Q171" s="1007">
        <v>0</v>
      </c>
      <c r="R171" s="1008">
        <v>0</v>
      </c>
    </row>
    <row r="172" spans="1:18" ht="13.15" customHeight="1">
      <c r="A172" s="1009" t="s">
        <v>738</v>
      </c>
      <c r="B172" s="1010">
        <v>364001</v>
      </c>
      <c r="C172" s="1011" t="s">
        <v>739</v>
      </c>
      <c r="D172" s="1012"/>
      <c r="E172" s="1013">
        <v>0</v>
      </c>
      <c r="F172" s="1012"/>
      <c r="G172" s="1014">
        <v>0</v>
      </c>
      <c r="H172" s="1012"/>
      <c r="I172" s="1014">
        <v>0</v>
      </c>
      <c r="J172" s="1015">
        <v>0</v>
      </c>
      <c r="K172" s="1012">
        <v>0</v>
      </c>
      <c r="L172" s="1016">
        <v>0</v>
      </c>
      <c r="M172" s="1017">
        <v>40409</v>
      </c>
      <c r="N172" s="1012">
        <v>92</v>
      </c>
      <c r="O172" s="1014">
        <v>2392</v>
      </c>
      <c r="P172" s="1018">
        <v>-2392</v>
      </c>
      <c r="Q172" s="1019">
        <v>0</v>
      </c>
      <c r="R172" s="1020">
        <v>40409</v>
      </c>
    </row>
    <row r="173" spans="1:18" ht="13.15" customHeight="1">
      <c r="A173" s="1009" t="s">
        <v>740</v>
      </c>
      <c r="B173" s="1010">
        <v>363001</v>
      </c>
      <c r="C173" s="1011" t="s">
        <v>741</v>
      </c>
      <c r="D173" s="1012"/>
      <c r="E173" s="1013">
        <v>0</v>
      </c>
      <c r="F173" s="1012"/>
      <c r="G173" s="1014">
        <v>0</v>
      </c>
      <c r="H173" s="1012"/>
      <c r="I173" s="1014">
        <v>0</v>
      </c>
      <c r="J173" s="1015">
        <v>0</v>
      </c>
      <c r="K173" s="1012">
        <v>0</v>
      </c>
      <c r="L173" s="1016">
        <v>0</v>
      </c>
      <c r="M173" s="1017">
        <v>21481</v>
      </c>
      <c r="N173" s="1012">
        <v>124</v>
      </c>
      <c r="O173" s="1014">
        <v>3224</v>
      </c>
      <c r="P173" s="1018">
        <v>-3224</v>
      </c>
      <c r="Q173" s="1019">
        <v>0</v>
      </c>
      <c r="R173" s="1020">
        <v>21481</v>
      </c>
    </row>
    <row r="174" spans="1:18" ht="13.15" customHeight="1">
      <c r="A174" s="1009" t="s">
        <v>742</v>
      </c>
      <c r="B174" s="1010">
        <v>360001</v>
      </c>
      <c r="C174" s="1011" t="s">
        <v>743</v>
      </c>
      <c r="D174" s="1012"/>
      <c r="E174" s="1013">
        <v>0</v>
      </c>
      <c r="F174" s="1012"/>
      <c r="G174" s="1014">
        <v>0</v>
      </c>
      <c r="H174" s="1012"/>
      <c r="I174" s="1014">
        <v>0</v>
      </c>
      <c r="J174" s="1015">
        <v>0</v>
      </c>
      <c r="K174" s="1012">
        <v>0</v>
      </c>
      <c r="L174" s="1016">
        <v>10000</v>
      </c>
      <c r="M174" s="1017">
        <v>0</v>
      </c>
      <c r="N174" s="1012">
        <v>163</v>
      </c>
      <c r="O174" s="1014">
        <v>4238</v>
      </c>
      <c r="P174" s="1018">
        <v>11000</v>
      </c>
      <c r="Q174" s="1019">
        <v>15238</v>
      </c>
      <c r="R174" s="1020">
        <v>25238</v>
      </c>
    </row>
    <row r="175" spans="1:18" ht="13.15" customHeight="1">
      <c r="A175" s="1021" t="s">
        <v>744</v>
      </c>
      <c r="B175" s="1022">
        <v>361001</v>
      </c>
      <c r="C175" s="1023" t="s">
        <v>745</v>
      </c>
      <c r="D175" s="1024"/>
      <c r="E175" s="1025">
        <v>0</v>
      </c>
      <c r="F175" s="1024"/>
      <c r="G175" s="1026">
        <v>0</v>
      </c>
      <c r="H175" s="1024"/>
      <c r="I175" s="1026">
        <v>0</v>
      </c>
      <c r="J175" s="1027">
        <v>0</v>
      </c>
      <c r="K175" s="1024">
        <v>0</v>
      </c>
      <c r="L175" s="1028">
        <v>10000</v>
      </c>
      <c r="M175" s="1029">
        <v>0</v>
      </c>
      <c r="N175" s="1024">
        <v>108</v>
      </c>
      <c r="O175" s="1026">
        <v>2808</v>
      </c>
      <c r="P175" s="1030">
        <v>-2808</v>
      </c>
      <c r="Q175" s="1031">
        <v>0</v>
      </c>
      <c r="R175" s="1032">
        <v>10000</v>
      </c>
    </row>
    <row r="176" spans="1:18" ht="13.15" customHeight="1">
      <c r="A176" s="997" t="s">
        <v>746</v>
      </c>
      <c r="B176" s="998">
        <v>363002</v>
      </c>
      <c r="C176" s="999" t="s">
        <v>747</v>
      </c>
      <c r="D176" s="1000"/>
      <c r="E176" s="1001">
        <v>0</v>
      </c>
      <c r="F176" s="1000"/>
      <c r="G176" s="1002">
        <v>0</v>
      </c>
      <c r="H176" s="1000"/>
      <c r="I176" s="1002">
        <v>0</v>
      </c>
      <c r="J176" s="1003">
        <v>0</v>
      </c>
      <c r="K176" s="1000">
        <v>0</v>
      </c>
      <c r="L176" s="1004">
        <v>0</v>
      </c>
      <c r="M176" s="1005">
        <v>8748</v>
      </c>
      <c r="N176" s="1000">
        <v>86</v>
      </c>
      <c r="O176" s="1002">
        <v>2236</v>
      </c>
      <c r="P176" s="1006">
        <v>-2236</v>
      </c>
      <c r="Q176" s="1007">
        <v>0</v>
      </c>
      <c r="R176" s="1008">
        <v>8748</v>
      </c>
    </row>
    <row r="177" spans="1:18" ht="13.15" customHeight="1">
      <c r="A177" s="1009" t="s">
        <v>748</v>
      </c>
      <c r="B177" s="1010">
        <v>385001</v>
      </c>
      <c r="C177" s="1011" t="s">
        <v>749</v>
      </c>
      <c r="D177" s="1012"/>
      <c r="E177" s="1013">
        <v>0</v>
      </c>
      <c r="F177" s="1012"/>
      <c r="G177" s="1014">
        <v>0</v>
      </c>
      <c r="H177" s="1012"/>
      <c r="I177" s="1014">
        <v>0</v>
      </c>
      <c r="J177" s="1015">
        <v>0</v>
      </c>
      <c r="K177" s="1012">
        <v>0</v>
      </c>
      <c r="L177" s="1016">
        <v>0</v>
      </c>
      <c r="M177" s="1017">
        <v>26592</v>
      </c>
      <c r="N177" s="1012">
        <v>0</v>
      </c>
      <c r="O177" s="1014">
        <v>0</v>
      </c>
      <c r="P177" s="1018">
        <v>0</v>
      </c>
      <c r="Q177" s="1019">
        <v>0</v>
      </c>
      <c r="R177" s="1020">
        <v>26592</v>
      </c>
    </row>
    <row r="178" spans="1:18" ht="13.15" customHeight="1">
      <c r="A178" s="1009" t="s">
        <v>750</v>
      </c>
      <c r="B178" s="1010">
        <v>385002</v>
      </c>
      <c r="C178" s="1011" t="s">
        <v>751</v>
      </c>
      <c r="D178" s="1012"/>
      <c r="E178" s="1013">
        <v>0</v>
      </c>
      <c r="F178" s="1012"/>
      <c r="G178" s="1014">
        <v>0</v>
      </c>
      <c r="H178" s="1012"/>
      <c r="I178" s="1014">
        <v>0</v>
      </c>
      <c r="J178" s="1015">
        <v>0</v>
      </c>
      <c r="K178" s="1012">
        <v>104</v>
      </c>
      <c r="L178" s="1016">
        <v>24752</v>
      </c>
      <c r="M178" s="1017">
        <v>32776</v>
      </c>
      <c r="N178" s="1012">
        <v>430</v>
      </c>
      <c r="O178" s="1014">
        <v>11180</v>
      </c>
      <c r="P178" s="1018">
        <v>9500</v>
      </c>
      <c r="Q178" s="1019">
        <v>20680</v>
      </c>
      <c r="R178" s="1020">
        <v>78208</v>
      </c>
    </row>
    <row r="179" spans="1:18" ht="13.15" customHeight="1">
      <c r="A179" s="1009" t="s">
        <v>752</v>
      </c>
      <c r="B179" s="1010">
        <v>385003</v>
      </c>
      <c r="C179" s="1083" t="s">
        <v>753</v>
      </c>
      <c r="D179" s="1012"/>
      <c r="E179" s="1013">
        <v>0</v>
      </c>
      <c r="F179" s="1012"/>
      <c r="G179" s="1014">
        <v>0</v>
      </c>
      <c r="H179" s="1012"/>
      <c r="I179" s="1014">
        <v>0</v>
      </c>
      <c r="J179" s="1015">
        <v>0</v>
      </c>
      <c r="K179" s="1012">
        <v>0</v>
      </c>
      <c r="L179" s="1016">
        <v>0</v>
      </c>
      <c r="M179" s="1017">
        <v>28972</v>
      </c>
      <c r="N179" s="1012">
        <v>56</v>
      </c>
      <c r="O179" s="1014">
        <v>1456</v>
      </c>
      <c r="P179" s="1018">
        <v>-1456</v>
      </c>
      <c r="Q179" s="1019">
        <v>0</v>
      </c>
      <c r="R179" s="1020">
        <v>28972</v>
      </c>
    </row>
    <row r="180" spans="1:18" ht="13.15" customHeight="1">
      <c r="A180" s="1021" t="s">
        <v>754</v>
      </c>
      <c r="B180" s="1022">
        <v>381001</v>
      </c>
      <c r="C180" s="1023" t="s">
        <v>755</v>
      </c>
      <c r="D180" s="1024"/>
      <c r="E180" s="1025">
        <v>0</v>
      </c>
      <c r="F180" s="1024"/>
      <c r="G180" s="1026">
        <v>0</v>
      </c>
      <c r="H180" s="1024"/>
      <c r="I180" s="1026">
        <v>0</v>
      </c>
      <c r="J180" s="1027">
        <v>0</v>
      </c>
      <c r="K180" s="1024">
        <v>0</v>
      </c>
      <c r="L180" s="1028">
        <v>0</v>
      </c>
      <c r="M180" s="1029">
        <v>39169</v>
      </c>
      <c r="N180" s="1024">
        <v>113</v>
      </c>
      <c r="O180" s="1026">
        <v>2938</v>
      </c>
      <c r="P180" s="1030">
        <v>-2938</v>
      </c>
      <c r="Q180" s="1031">
        <v>0</v>
      </c>
      <c r="R180" s="1032">
        <v>39169</v>
      </c>
    </row>
    <row r="181" spans="1:18" ht="13.15" customHeight="1">
      <c r="A181" s="997" t="s">
        <v>756</v>
      </c>
      <c r="B181" s="998">
        <v>382001</v>
      </c>
      <c r="C181" s="999" t="s">
        <v>757</v>
      </c>
      <c r="D181" s="1000"/>
      <c r="E181" s="1001">
        <v>0</v>
      </c>
      <c r="F181" s="1000"/>
      <c r="G181" s="1002">
        <v>0</v>
      </c>
      <c r="H181" s="1000"/>
      <c r="I181" s="1002">
        <v>0</v>
      </c>
      <c r="J181" s="1003">
        <v>0</v>
      </c>
      <c r="K181" s="1000">
        <v>0</v>
      </c>
      <c r="L181" s="1004">
        <v>10000</v>
      </c>
      <c r="M181" s="1005">
        <v>101003</v>
      </c>
      <c r="N181" s="1000">
        <v>493</v>
      </c>
      <c r="O181" s="1002">
        <v>12818</v>
      </c>
      <c r="P181" s="1006">
        <v>0</v>
      </c>
      <c r="Q181" s="1007">
        <v>12818</v>
      </c>
      <c r="R181" s="1008">
        <v>123821</v>
      </c>
    </row>
    <row r="182" spans="1:18" ht="13.15" customHeight="1">
      <c r="A182" s="1009" t="s">
        <v>758</v>
      </c>
      <c r="B182" s="1010">
        <v>382002</v>
      </c>
      <c r="C182" s="1011" t="s">
        <v>759</v>
      </c>
      <c r="D182" s="1012"/>
      <c r="E182" s="1013">
        <v>0</v>
      </c>
      <c r="F182" s="1012"/>
      <c r="G182" s="1014">
        <v>0</v>
      </c>
      <c r="H182" s="1012"/>
      <c r="I182" s="1014">
        <v>0</v>
      </c>
      <c r="J182" s="1015">
        <v>0</v>
      </c>
      <c r="K182" s="1012">
        <v>0</v>
      </c>
      <c r="L182" s="1016">
        <v>10000</v>
      </c>
      <c r="M182" s="1017">
        <v>117684</v>
      </c>
      <c r="N182" s="1012">
        <v>805</v>
      </c>
      <c r="O182" s="1014">
        <v>20930</v>
      </c>
      <c r="P182" s="1018">
        <v>0</v>
      </c>
      <c r="Q182" s="1019">
        <v>20930</v>
      </c>
      <c r="R182" s="1020">
        <v>148614</v>
      </c>
    </row>
    <row r="183" spans="1:18" ht="13.15" customHeight="1">
      <c r="A183" s="1009" t="s">
        <v>760</v>
      </c>
      <c r="B183" s="1010">
        <v>398004</v>
      </c>
      <c r="C183" s="1011" t="s">
        <v>761</v>
      </c>
      <c r="D183" s="1012"/>
      <c r="E183" s="1013">
        <v>0</v>
      </c>
      <c r="F183" s="1012"/>
      <c r="G183" s="1014">
        <v>0</v>
      </c>
      <c r="H183" s="1012"/>
      <c r="I183" s="1014">
        <v>0</v>
      </c>
      <c r="J183" s="1015">
        <v>0</v>
      </c>
      <c r="K183" s="1012">
        <v>0</v>
      </c>
      <c r="L183" s="1016">
        <v>0</v>
      </c>
      <c r="M183" s="1017">
        <v>5605</v>
      </c>
      <c r="N183" s="1012">
        <v>0</v>
      </c>
      <c r="O183" s="1014">
        <v>0</v>
      </c>
      <c r="P183" s="1018">
        <v>0</v>
      </c>
      <c r="Q183" s="1019">
        <v>0</v>
      </c>
      <c r="R183" s="1020">
        <v>5605</v>
      </c>
    </row>
    <row r="184" spans="1:18" ht="13.15" customHeight="1">
      <c r="A184" s="1009" t="s">
        <v>762</v>
      </c>
      <c r="B184" s="1010">
        <v>374001</v>
      </c>
      <c r="C184" s="1083" t="s">
        <v>763</v>
      </c>
      <c r="D184" s="1012"/>
      <c r="E184" s="1013">
        <v>0</v>
      </c>
      <c r="F184" s="1012"/>
      <c r="G184" s="1014">
        <v>0</v>
      </c>
      <c r="H184" s="1012"/>
      <c r="I184" s="1014">
        <v>0</v>
      </c>
      <c r="J184" s="1015">
        <v>0</v>
      </c>
      <c r="K184" s="1012">
        <v>0</v>
      </c>
      <c r="L184" s="1016">
        <v>0</v>
      </c>
      <c r="M184" s="1017">
        <v>24389</v>
      </c>
      <c r="N184" s="1012">
        <v>85</v>
      </c>
      <c r="O184" s="1014">
        <v>2210</v>
      </c>
      <c r="P184" s="1018">
        <v>-1767.5</v>
      </c>
      <c r="Q184" s="1019">
        <v>442.5</v>
      </c>
      <c r="R184" s="1020">
        <v>24831.5</v>
      </c>
    </row>
    <row r="185" spans="1:18" ht="13.15" customHeight="1">
      <c r="A185" s="1021" t="s">
        <v>764</v>
      </c>
      <c r="B185" s="1022">
        <v>373001</v>
      </c>
      <c r="C185" s="1023" t="s">
        <v>765</v>
      </c>
      <c r="D185" s="1024"/>
      <c r="E185" s="1025">
        <v>0</v>
      </c>
      <c r="F185" s="1024"/>
      <c r="G185" s="1026">
        <v>0</v>
      </c>
      <c r="H185" s="1024"/>
      <c r="I185" s="1026">
        <v>0</v>
      </c>
      <c r="J185" s="1027">
        <v>0</v>
      </c>
      <c r="K185" s="1024">
        <v>0</v>
      </c>
      <c r="L185" s="1028">
        <v>0</v>
      </c>
      <c r="M185" s="1029">
        <v>9275</v>
      </c>
      <c r="N185" s="1024">
        <v>110</v>
      </c>
      <c r="O185" s="1026">
        <v>2860</v>
      </c>
      <c r="P185" s="1030">
        <v>-2860</v>
      </c>
      <c r="Q185" s="1031">
        <v>0</v>
      </c>
      <c r="R185" s="1032">
        <v>9275</v>
      </c>
    </row>
    <row r="186" spans="1:18" ht="13.15" customHeight="1">
      <c r="A186" s="997" t="s">
        <v>766</v>
      </c>
      <c r="B186" s="998">
        <v>373002</v>
      </c>
      <c r="C186" s="999" t="s">
        <v>767</v>
      </c>
      <c r="D186" s="1000"/>
      <c r="E186" s="1001">
        <v>0</v>
      </c>
      <c r="F186" s="1000"/>
      <c r="G186" s="1002">
        <v>0</v>
      </c>
      <c r="H186" s="1000"/>
      <c r="I186" s="1002">
        <v>0</v>
      </c>
      <c r="J186" s="1003">
        <v>0</v>
      </c>
      <c r="K186" s="1000">
        <v>0</v>
      </c>
      <c r="L186" s="1004">
        <v>0</v>
      </c>
      <c r="M186" s="1005">
        <v>15419</v>
      </c>
      <c r="N186" s="1000">
        <v>119</v>
      </c>
      <c r="O186" s="1002">
        <v>3094</v>
      </c>
      <c r="P186" s="1006">
        <v>-3094</v>
      </c>
      <c r="Q186" s="1007">
        <v>0</v>
      </c>
      <c r="R186" s="1008">
        <v>15419</v>
      </c>
    </row>
    <row r="187" spans="1:18" ht="13.15" customHeight="1">
      <c r="A187" s="1009" t="s">
        <v>768</v>
      </c>
      <c r="B187" s="1010">
        <v>369001</v>
      </c>
      <c r="C187" s="1011" t="s">
        <v>769</v>
      </c>
      <c r="D187" s="1012"/>
      <c r="E187" s="1013">
        <v>0</v>
      </c>
      <c r="F187" s="1012"/>
      <c r="G187" s="1014">
        <v>0</v>
      </c>
      <c r="H187" s="1012"/>
      <c r="I187" s="1014">
        <v>0</v>
      </c>
      <c r="J187" s="1015">
        <v>0</v>
      </c>
      <c r="K187" s="1012">
        <v>0</v>
      </c>
      <c r="L187" s="1016">
        <v>0</v>
      </c>
      <c r="M187" s="1017">
        <v>55544</v>
      </c>
      <c r="N187" s="1012">
        <v>156</v>
      </c>
      <c r="O187" s="1014">
        <v>4056</v>
      </c>
      <c r="P187" s="1018">
        <v>-4056</v>
      </c>
      <c r="Q187" s="1019">
        <v>0</v>
      </c>
      <c r="R187" s="1020">
        <v>55544</v>
      </c>
    </row>
    <row r="188" spans="1:18" ht="13.15" customHeight="1">
      <c r="A188" s="1009" t="s">
        <v>770</v>
      </c>
      <c r="B188" s="1010">
        <v>369002</v>
      </c>
      <c r="C188" s="1011" t="s">
        <v>771</v>
      </c>
      <c r="D188" s="1012"/>
      <c r="E188" s="1013">
        <v>0</v>
      </c>
      <c r="F188" s="1012"/>
      <c r="G188" s="1014">
        <v>0</v>
      </c>
      <c r="H188" s="1012"/>
      <c r="I188" s="1014">
        <v>0</v>
      </c>
      <c r="J188" s="1015">
        <v>0</v>
      </c>
      <c r="K188" s="1012">
        <v>0</v>
      </c>
      <c r="L188" s="1016">
        <v>0</v>
      </c>
      <c r="M188" s="1017">
        <v>17115</v>
      </c>
      <c r="N188" s="1012">
        <v>120</v>
      </c>
      <c r="O188" s="1014">
        <v>3120</v>
      </c>
      <c r="P188" s="1018">
        <v>-3120</v>
      </c>
      <c r="Q188" s="1019">
        <v>0</v>
      </c>
      <c r="R188" s="1020">
        <v>17115</v>
      </c>
    </row>
    <row r="189" spans="1:18" ht="13.15" customHeight="1">
      <c r="A189" s="1009" t="s">
        <v>772</v>
      </c>
      <c r="B189" s="1010">
        <v>369003</v>
      </c>
      <c r="C189" s="1083" t="s">
        <v>773</v>
      </c>
      <c r="D189" s="1012"/>
      <c r="E189" s="1013">
        <v>0</v>
      </c>
      <c r="F189" s="1012"/>
      <c r="G189" s="1014">
        <v>0</v>
      </c>
      <c r="H189" s="1012"/>
      <c r="I189" s="1014">
        <v>0</v>
      </c>
      <c r="J189" s="1015">
        <v>0</v>
      </c>
      <c r="K189" s="1012">
        <v>0</v>
      </c>
      <c r="L189" s="1016">
        <v>0</v>
      </c>
      <c r="M189" s="1017">
        <v>3798</v>
      </c>
      <c r="N189" s="1012">
        <v>149</v>
      </c>
      <c r="O189" s="1014">
        <v>3874</v>
      </c>
      <c r="P189" s="1018">
        <v>-3874</v>
      </c>
      <c r="Q189" s="1019">
        <v>0</v>
      </c>
      <c r="R189" s="1020">
        <v>3798</v>
      </c>
    </row>
    <row r="190" spans="1:18" ht="13.15" customHeight="1">
      <c r="A190" s="1021" t="s">
        <v>774</v>
      </c>
      <c r="B190" s="1022">
        <v>369005</v>
      </c>
      <c r="C190" s="1023" t="s">
        <v>775</v>
      </c>
      <c r="D190" s="1024"/>
      <c r="E190" s="1025">
        <v>0</v>
      </c>
      <c r="F190" s="1024"/>
      <c r="G190" s="1026">
        <v>0</v>
      </c>
      <c r="H190" s="1024"/>
      <c r="I190" s="1026">
        <v>0</v>
      </c>
      <c r="J190" s="1027">
        <v>0</v>
      </c>
      <c r="K190" s="1024">
        <v>15</v>
      </c>
      <c r="L190" s="1028">
        <v>10000</v>
      </c>
      <c r="M190" s="1029">
        <v>46148</v>
      </c>
      <c r="N190" s="1024">
        <v>346</v>
      </c>
      <c r="O190" s="1026">
        <v>8996</v>
      </c>
      <c r="P190" s="1030">
        <v>3000</v>
      </c>
      <c r="Q190" s="1031">
        <v>11996</v>
      </c>
      <c r="R190" s="1032">
        <v>68144</v>
      </c>
    </row>
    <row r="191" spans="1:18" ht="13.15" customHeight="1">
      <c r="A191" s="1009" t="s">
        <v>776</v>
      </c>
      <c r="B191" s="1010">
        <v>369006</v>
      </c>
      <c r="C191" s="1011" t="s">
        <v>777</v>
      </c>
      <c r="D191" s="1012"/>
      <c r="E191" s="1013">
        <v>0</v>
      </c>
      <c r="F191" s="1012"/>
      <c r="G191" s="1014">
        <v>0</v>
      </c>
      <c r="H191" s="1012"/>
      <c r="I191" s="1014">
        <v>0</v>
      </c>
      <c r="J191" s="1015">
        <v>0</v>
      </c>
      <c r="K191" s="1012">
        <v>0</v>
      </c>
      <c r="L191" s="1016">
        <v>0</v>
      </c>
      <c r="M191" s="1017">
        <v>73823</v>
      </c>
      <c r="N191" s="1012">
        <v>187</v>
      </c>
      <c r="O191" s="1014">
        <v>4862</v>
      </c>
      <c r="P191" s="1018">
        <v>-4862</v>
      </c>
      <c r="Q191" s="1019">
        <v>0</v>
      </c>
      <c r="R191" s="1020">
        <v>73823</v>
      </c>
    </row>
    <row r="192" spans="1:18" ht="13.15" customHeight="1">
      <c r="A192" s="1009" t="s">
        <v>778</v>
      </c>
      <c r="B192" s="1010">
        <v>369007</v>
      </c>
      <c r="C192" s="1011" t="s">
        <v>779</v>
      </c>
      <c r="D192" s="1012"/>
      <c r="E192" s="1013">
        <v>0</v>
      </c>
      <c r="F192" s="1012"/>
      <c r="G192" s="1014">
        <v>0</v>
      </c>
      <c r="H192" s="1012"/>
      <c r="I192" s="1014">
        <v>0</v>
      </c>
      <c r="J192" s="1015">
        <v>0</v>
      </c>
      <c r="K192" s="1012">
        <v>0</v>
      </c>
      <c r="L192" s="1016">
        <v>0</v>
      </c>
      <c r="M192" s="1017">
        <v>37293</v>
      </c>
      <c r="N192" s="1012">
        <v>112</v>
      </c>
      <c r="O192" s="1014">
        <v>2912</v>
      </c>
      <c r="P192" s="1018">
        <v>-2912</v>
      </c>
      <c r="Q192" s="1019">
        <v>0</v>
      </c>
      <c r="R192" s="1020">
        <v>37293</v>
      </c>
    </row>
    <row r="193" spans="1:18" ht="13.15" customHeight="1">
      <c r="A193" s="1009" t="s">
        <v>780</v>
      </c>
      <c r="B193" s="1010">
        <v>398008</v>
      </c>
      <c r="C193" s="1083" t="s">
        <v>781</v>
      </c>
      <c r="D193" s="1012"/>
      <c r="E193" s="1013">
        <v>0</v>
      </c>
      <c r="F193" s="1012"/>
      <c r="G193" s="1014">
        <v>0</v>
      </c>
      <c r="H193" s="1012"/>
      <c r="I193" s="1014">
        <v>0</v>
      </c>
      <c r="J193" s="1015">
        <v>0</v>
      </c>
      <c r="K193" s="1012">
        <v>0</v>
      </c>
      <c r="L193" s="1016">
        <v>10000</v>
      </c>
      <c r="M193" s="1017">
        <v>0</v>
      </c>
      <c r="N193" s="1033"/>
      <c r="O193" s="1014">
        <v>0</v>
      </c>
      <c r="P193" s="1018">
        <v>0</v>
      </c>
      <c r="Q193" s="1019">
        <v>0</v>
      </c>
      <c r="R193" s="1020">
        <v>10000</v>
      </c>
    </row>
    <row r="194" spans="1:18" ht="13.15" customHeight="1">
      <c r="A194" s="1021" t="s">
        <v>782</v>
      </c>
      <c r="B194" s="1022">
        <v>382004</v>
      </c>
      <c r="C194" s="1023" t="s">
        <v>783</v>
      </c>
      <c r="D194" s="1024"/>
      <c r="E194" s="1025">
        <v>0</v>
      </c>
      <c r="F194" s="1024"/>
      <c r="G194" s="1026">
        <v>0</v>
      </c>
      <c r="H194" s="1024"/>
      <c r="I194" s="1026">
        <v>0</v>
      </c>
      <c r="J194" s="1027">
        <v>0</v>
      </c>
      <c r="K194" s="1024">
        <v>0</v>
      </c>
      <c r="L194" s="1028">
        <v>10000</v>
      </c>
      <c r="M194" s="1029">
        <v>0</v>
      </c>
      <c r="N194" s="1034"/>
      <c r="O194" s="1026">
        <v>0</v>
      </c>
      <c r="P194" s="1030">
        <v>4238</v>
      </c>
      <c r="Q194" s="1031">
        <v>4238</v>
      </c>
      <c r="R194" s="1032">
        <v>14238</v>
      </c>
    </row>
    <row r="195" spans="1:18" s="1065" customFormat="1" ht="15" customHeight="1" thickBot="1">
      <c r="A195" s="1053"/>
      <c r="B195" s="1054"/>
      <c r="C195" s="1055" t="s">
        <v>784</v>
      </c>
      <c r="D195" s="1056">
        <v>1</v>
      </c>
      <c r="E195" s="1057">
        <v>21000</v>
      </c>
      <c r="F195" s="1056">
        <v>1</v>
      </c>
      <c r="G195" s="1058">
        <v>6000</v>
      </c>
      <c r="H195" s="1056">
        <v>0</v>
      </c>
      <c r="I195" s="1058">
        <v>0</v>
      </c>
      <c r="J195" s="1059">
        <v>6000</v>
      </c>
      <c r="K195" s="1056">
        <v>178</v>
      </c>
      <c r="L195" s="1060">
        <v>136652</v>
      </c>
      <c r="M195" s="1061">
        <v>1147911</v>
      </c>
      <c r="N195" s="1056">
        <v>8941</v>
      </c>
      <c r="O195" s="1058">
        <v>232466</v>
      </c>
      <c r="P195" s="1062">
        <v>-77565.5</v>
      </c>
      <c r="Q195" s="1063">
        <v>154900.5</v>
      </c>
      <c r="R195" s="1064">
        <v>1466463.5</v>
      </c>
    </row>
    <row r="196" spans="1:18" ht="7.15" customHeight="1" thickTop="1">
      <c r="A196" s="1078"/>
      <c r="B196" s="1067"/>
      <c r="C196" s="1079"/>
      <c r="D196" s="1069"/>
      <c r="E196" s="1084"/>
      <c r="F196" s="1069"/>
      <c r="G196" s="1084"/>
      <c r="H196" s="1069"/>
      <c r="I196" s="1084"/>
      <c r="J196" s="1084"/>
      <c r="K196" s="1085"/>
      <c r="L196" s="1086"/>
      <c r="M196" s="1084"/>
      <c r="N196" s="1085"/>
      <c r="O196" s="1084"/>
      <c r="P196" s="1084"/>
      <c r="Q196" s="1086"/>
      <c r="R196" s="1072"/>
    </row>
    <row r="197" spans="1:18" s="1065" customFormat="1" ht="15" customHeight="1" thickBot="1">
      <c r="A197" s="1053"/>
      <c r="B197" s="1054"/>
      <c r="C197" s="1055" t="s">
        <v>785</v>
      </c>
      <c r="D197" s="1056">
        <v>262</v>
      </c>
      <c r="E197" s="1057">
        <v>5502000</v>
      </c>
      <c r="F197" s="1056">
        <v>83</v>
      </c>
      <c r="G197" s="1058">
        <v>498000</v>
      </c>
      <c r="H197" s="1056">
        <v>69</v>
      </c>
      <c r="I197" s="1058">
        <v>276000</v>
      </c>
      <c r="J197" s="1059">
        <v>774000</v>
      </c>
      <c r="K197" s="1056">
        <v>25208</v>
      </c>
      <c r="L197" s="1060">
        <v>6545540</v>
      </c>
      <c r="M197" s="1061">
        <v>4000000</v>
      </c>
      <c r="N197" s="1056">
        <v>298484</v>
      </c>
      <c r="O197" s="1058">
        <v>7760584</v>
      </c>
      <c r="P197" s="1062">
        <v>-260.06000000001222</v>
      </c>
      <c r="Q197" s="1063">
        <v>7760323.9400000004</v>
      </c>
      <c r="R197" s="1064">
        <v>24581863.939999998</v>
      </c>
    </row>
    <row r="198" spans="1:18" s="1089" customFormat="1" ht="23.45" customHeight="1" thickTop="1">
      <c r="A198" s="1087"/>
      <c r="B198" s="1087"/>
      <c r="C198" s="1088"/>
      <c r="F198" s="1088"/>
      <c r="G198" s="1088"/>
      <c r="K198" s="1090"/>
      <c r="L198" s="1091"/>
      <c r="M198" s="1091"/>
      <c r="N198" s="1091"/>
      <c r="O198" s="1091"/>
      <c r="P198" s="1091"/>
      <c r="Q198" s="1091"/>
    </row>
    <row r="199" spans="1:18">
      <c r="R199" s="1094">
        <v>24581863.940000001</v>
      </c>
    </row>
    <row r="200" spans="1:18">
      <c r="Q200" s="1095"/>
    </row>
    <row r="201" spans="1:18" ht="15.75">
      <c r="F201" s="1096"/>
      <c r="G201" s="1096"/>
      <c r="H201" s="1096"/>
      <c r="I201" s="1096"/>
      <c r="J201" s="1096"/>
      <c r="N201" s="1096"/>
      <c r="O201" s="1096"/>
      <c r="P201" s="1096"/>
      <c r="Q201" s="1096"/>
      <c r="R201" s="1096"/>
    </row>
    <row r="202" spans="1:18" ht="15.75">
      <c r="F202" s="1096"/>
      <c r="G202" s="1096"/>
      <c r="H202" s="1096"/>
      <c r="I202" s="1096"/>
      <c r="J202" s="1096"/>
      <c r="N202" s="1096"/>
      <c r="O202" s="1096"/>
      <c r="P202" s="1096"/>
      <c r="Q202" s="1096"/>
      <c r="R202" s="1096"/>
    </row>
  </sheetData>
  <mergeCells count="19">
    <mergeCell ref="F201:J201"/>
    <mergeCell ref="N201:R201"/>
    <mergeCell ref="F202:J202"/>
    <mergeCell ref="N202:R202"/>
    <mergeCell ref="R1:R3"/>
    <mergeCell ref="D2:D3"/>
    <mergeCell ref="F2:F3"/>
    <mergeCell ref="H2:H3"/>
    <mergeCell ref="J2:J3"/>
    <mergeCell ref="K2:K3"/>
    <mergeCell ref="N2:N3"/>
    <mergeCell ref="P2:P3"/>
    <mergeCell ref="Q2:Q3"/>
    <mergeCell ref="A1:C3"/>
    <mergeCell ref="D1:E1"/>
    <mergeCell ref="F1:J1"/>
    <mergeCell ref="K1:L1"/>
    <mergeCell ref="M1:M2"/>
    <mergeCell ref="N1:Q1"/>
  </mergeCells>
  <conditionalFormatting sqref="N5:N117 N125 N132:N145">
    <cfRule type="cellIs" dxfId="70" priority="15" operator="between">
      <formula>0.1</formula>
      <formula>10</formula>
    </cfRule>
  </conditionalFormatting>
  <conditionalFormatting sqref="N126">
    <cfRule type="cellIs" dxfId="69" priority="14" operator="between">
      <formula>0.1</formula>
      <formula>10</formula>
    </cfRule>
  </conditionalFormatting>
  <conditionalFormatting sqref="N118:N122">
    <cfRule type="cellIs" dxfId="68" priority="13" operator="between">
      <formula>0.1</formula>
      <formula>10</formula>
    </cfRule>
  </conditionalFormatting>
  <conditionalFormatting sqref="N123:N124">
    <cfRule type="cellIs" dxfId="67" priority="12" operator="between">
      <formula>0.1</formula>
      <formula>10</formula>
    </cfRule>
  </conditionalFormatting>
  <conditionalFormatting sqref="N127:N131">
    <cfRule type="cellIs" dxfId="66" priority="11" operator="between">
      <formula>0.1</formula>
      <formula>10</formula>
    </cfRule>
  </conditionalFormatting>
  <conditionalFormatting sqref="N146:N150">
    <cfRule type="cellIs" dxfId="65" priority="10" operator="between">
      <formula>0.1</formula>
      <formula>10</formula>
    </cfRule>
  </conditionalFormatting>
  <conditionalFormatting sqref="N151:N155">
    <cfRule type="cellIs" dxfId="64" priority="9" operator="between">
      <formula>0.1</formula>
      <formula>10</formula>
    </cfRule>
  </conditionalFormatting>
  <conditionalFormatting sqref="N156:N160">
    <cfRule type="cellIs" dxfId="63" priority="8" operator="between">
      <formula>0.1</formula>
      <formula>10</formula>
    </cfRule>
  </conditionalFormatting>
  <conditionalFormatting sqref="N161:N165">
    <cfRule type="cellIs" dxfId="62" priority="7" operator="between">
      <formula>0.1</formula>
      <formula>10</formula>
    </cfRule>
  </conditionalFormatting>
  <conditionalFormatting sqref="N166:N170">
    <cfRule type="cellIs" dxfId="61" priority="6" operator="between">
      <formula>0.1</formula>
      <formula>10</formula>
    </cfRule>
  </conditionalFormatting>
  <conditionalFormatting sqref="N171:N175">
    <cfRule type="cellIs" dxfId="60" priority="5" operator="between">
      <formula>0.1</formula>
      <formula>10</formula>
    </cfRule>
  </conditionalFormatting>
  <conditionalFormatting sqref="N176:N180">
    <cfRule type="cellIs" dxfId="59" priority="4" operator="between">
      <formula>0.1</formula>
      <formula>10</formula>
    </cfRule>
  </conditionalFormatting>
  <conditionalFormatting sqref="N181:N185">
    <cfRule type="cellIs" dxfId="58" priority="3" operator="between">
      <formula>0.1</formula>
      <formula>10</formula>
    </cfRule>
  </conditionalFormatting>
  <conditionalFormatting sqref="N186:N190">
    <cfRule type="cellIs" dxfId="57" priority="2" operator="between">
      <formula>0.1</formula>
      <formula>10</formula>
    </cfRule>
  </conditionalFormatting>
  <conditionalFormatting sqref="N191:N194">
    <cfRule type="cellIs" dxfId="56" priority="1" operator="between">
      <formula>0.1</formula>
      <formula>10</formula>
    </cfRule>
  </conditionalFormatting>
  <printOptions horizontalCentered="1"/>
  <pageMargins left="0.25" right="0.2" top="0.8" bottom="0.5" header="0.35" footer="0.35"/>
  <pageSetup paperSize="5" scale="66" firstPageNumber="35" orientation="portrait" r:id="rId1"/>
  <headerFooter alignWithMargins="0">
    <oddHeader>&amp;L&amp;"Arial,Bold"&amp;18&amp;K000000Table 4:  FY2016-17 Budget Letter 
Level 4 Supplementary Allocations (April 2017)</oddHeader>
    <oddFooter>&amp;R&amp;P</oddFooter>
  </headerFooter>
  <rowBreaks count="1" manualBreakCount="1">
    <brk id="102" max="17" man="1"/>
  </rowBreaks>
  <colBreaks count="1" manualBreakCount="1">
    <brk id="10" max="19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zoomScaleNormal="100" zoomScaleSheetLayoutView="80" workbookViewId="0">
      <pane xSplit="2" ySplit="4" topLeftCell="C5" activePane="bottomRight" state="frozen"/>
      <selection activeCell="F54" sqref="F54"/>
      <selection pane="topRight" activeCell="F54" sqref="F54"/>
      <selection pane="bottomLeft" activeCell="F54" sqref="F54"/>
      <selection pane="bottomRight" sqref="A1:B3"/>
    </sheetView>
  </sheetViews>
  <sheetFormatPr defaultColWidth="8.85546875" defaultRowHeight="12.75"/>
  <cols>
    <col min="1" max="1" width="7" style="16" bestFit="1" customWidth="1"/>
    <col min="2" max="2" width="20.140625" style="16" customWidth="1"/>
    <col min="3" max="14" width="14.42578125" style="16" customWidth="1"/>
    <col min="15" max="21" width="14.85546875" style="16" customWidth="1"/>
    <col min="22" max="23" width="12.7109375" style="16" customWidth="1"/>
    <col min="24" max="27" width="14.85546875" style="16" customWidth="1"/>
    <col min="28" max="16384" width="8.85546875" style="16"/>
  </cols>
  <sheetData>
    <row r="1" spans="1:27" ht="23.45" customHeight="1">
      <c r="A1" s="495" t="s">
        <v>154</v>
      </c>
      <c r="B1" s="495"/>
      <c r="C1" s="496" t="s">
        <v>155</v>
      </c>
      <c r="D1" s="496"/>
      <c r="E1" s="496"/>
      <c r="F1" s="496"/>
      <c r="G1" s="496"/>
      <c r="H1" s="496"/>
      <c r="I1" s="496"/>
      <c r="J1" s="496"/>
      <c r="K1" s="496"/>
      <c r="L1" s="496"/>
      <c r="M1" s="496"/>
      <c r="N1" s="497"/>
      <c r="O1" s="498" t="s">
        <v>155</v>
      </c>
      <c r="P1" s="496"/>
      <c r="Q1" s="496"/>
      <c r="R1" s="496"/>
      <c r="S1" s="496"/>
      <c r="T1" s="496"/>
      <c r="U1" s="496"/>
      <c r="V1" s="496"/>
      <c r="W1" s="496"/>
      <c r="X1" s="496"/>
      <c r="Y1" s="496"/>
      <c r="Z1" s="496"/>
      <c r="AA1" s="497"/>
    </row>
    <row r="2" spans="1:27" ht="30" customHeight="1">
      <c r="A2" s="495"/>
      <c r="B2" s="495"/>
      <c r="C2" s="64"/>
      <c r="D2" s="64"/>
      <c r="E2" s="65"/>
      <c r="F2" s="66"/>
      <c r="G2" s="66"/>
      <c r="H2" s="66"/>
      <c r="I2" s="499" t="s">
        <v>7</v>
      </c>
      <c r="J2" s="500"/>
      <c r="K2" s="501"/>
      <c r="L2" s="66"/>
      <c r="M2" s="67"/>
      <c r="N2" s="68"/>
      <c r="O2" s="502" t="s">
        <v>156</v>
      </c>
      <c r="P2" s="503"/>
      <c r="Q2" s="67"/>
      <c r="R2" s="67"/>
      <c r="S2" s="67"/>
      <c r="T2" s="67"/>
      <c r="U2" s="67"/>
      <c r="V2" s="67"/>
      <c r="W2" s="67"/>
      <c r="X2" s="502" t="s">
        <v>15</v>
      </c>
      <c r="Y2" s="504"/>
      <c r="Z2" s="503"/>
      <c r="AA2" s="68"/>
    </row>
    <row r="3" spans="1:27" ht="178.15" customHeight="1">
      <c r="A3" s="495"/>
      <c r="B3" s="495"/>
      <c r="C3" s="69" t="s">
        <v>157</v>
      </c>
      <c r="D3" s="70" t="s">
        <v>158</v>
      </c>
      <c r="E3" s="71" t="s">
        <v>159</v>
      </c>
      <c r="F3" s="70" t="s">
        <v>160</v>
      </c>
      <c r="G3" s="70" t="s">
        <v>161</v>
      </c>
      <c r="H3" s="71" t="s">
        <v>162</v>
      </c>
      <c r="I3" s="72" t="s">
        <v>163</v>
      </c>
      <c r="J3" s="72" t="s">
        <v>164</v>
      </c>
      <c r="K3" s="72" t="s">
        <v>165</v>
      </c>
      <c r="L3" s="70" t="s">
        <v>166</v>
      </c>
      <c r="M3" s="73" t="s">
        <v>167</v>
      </c>
      <c r="N3" s="70" t="s">
        <v>168</v>
      </c>
      <c r="O3" s="74" t="s">
        <v>56</v>
      </c>
      <c r="P3" s="74" t="s">
        <v>57</v>
      </c>
      <c r="Q3" s="75" t="s">
        <v>169</v>
      </c>
      <c r="R3" s="75" t="s">
        <v>170</v>
      </c>
      <c r="S3" s="75" t="s">
        <v>171</v>
      </c>
      <c r="T3" s="75" t="s">
        <v>172</v>
      </c>
      <c r="U3" s="472" t="s">
        <v>393</v>
      </c>
      <c r="V3" s="472" t="s">
        <v>394</v>
      </c>
      <c r="W3" s="472" t="s">
        <v>396</v>
      </c>
      <c r="X3" s="76" t="s">
        <v>58</v>
      </c>
      <c r="Y3" s="76" t="s">
        <v>59</v>
      </c>
      <c r="Z3" s="76" t="s">
        <v>60</v>
      </c>
      <c r="AA3" s="75" t="s">
        <v>173</v>
      </c>
    </row>
    <row r="4" spans="1:27">
      <c r="A4" s="77"/>
      <c r="B4" s="77"/>
      <c r="C4" s="78">
        <v>1</v>
      </c>
      <c r="D4" s="78">
        <v>2</v>
      </c>
      <c r="E4" s="78">
        <v>3</v>
      </c>
      <c r="F4" s="78">
        <v>4</v>
      </c>
      <c r="G4" s="78">
        <v>5</v>
      </c>
      <c r="H4" s="78">
        <v>6</v>
      </c>
      <c r="I4" s="78">
        <v>7</v>
      </c>
      <c r="J4" s="78">
        <v>8</v>
      </c>
      <c r="K4" s="78">
        <v>9</v>
      </c>
      <c r="L4" s="78">
        <v>10</v>
      </c>
      <c r="M4" s="78">
        <v>11</v>
      </c>
      <c r="N4" s="78">
        <v>12</v>
      </c>
      <c r="O4" s="78">
        <v>13</v>
      </c>
      <c r="P4" s="78">
        <v>14</v>
      </c>
      <c r="Q4" s="78">
        <v>15</v>
      </c>
      <c r="R4" s="78">
        <v>16</v>
      </c>
      <c r="S4" s="78">
        <v>17</v>
      </c>
      <c r="T4" s="78">
        <v>18</v>
      </c>
      <c r="U4" s="78">
        <v>20</v>
      </c>
      <c r="V4" s="78">
        <v>21</v>
      </c>
      <c r="W4" s="78">
        <v>22</v>
      </c>
      <c r="X4" s="78">
        <v>23</v>
      </c>
      <c r="Y4" s="78">
        <v>24</v>
      </c>
      <c r="Z4" s="78">
        <v>25</v>
      </c>
      <c r="AA4" s="78">
        <v>26</v>
      </c>
    </row>
    <row r="5" spans="1:27" ht="28.15" customHeight="1">
      <c r="A5" s="79">
        <v>318001</v>
      </c>
      <c r="B5" s="80" t="s">
        <v>174</v>
      </c>
      <c r="C5" s="81">
        <v>1419</v>
      </c>
      <c r="D5" s="82">
        <v>4525.8236092979241</v>
      </c>
      <c r="E5" s="82">
        <v>6422394</v>
      </c>
      <c r="F5" s="82">
        <v>605.97185873605952</v>
      </c>
      <c r="G5" s="82">
        <v>859874.06754646846</v>
      </c>
      <c r="H5" s="83">
        <v>7282268</v>
      </c>
      <c r="I5" s="84">
        <v>143690</v>
      </c>
      <c r="J5" s="84">
        <v>-2566</v>
      </c>
      <c r="K5" s="85">
        <v>141124</v>
      </c>
      <c r="L5" s="83">
        <v>7423392</v>
      </c>
      <c r="M5" s="82">
        <v>0</v>
      </c>
      <c r="N5" s="83">
        <v>7423392</v>
      </c>
      <c r="O5" s="84">
        <v>0</v>
      </c>
      <c r="P5" s="84">
        <v>0</v>
      </c>
      <c r="Q5" s="83">
        <v>7423392</v>
      </c>
      <c r="R5" s="84">
        <v>6785676</v>
      </c>
      <c r="S5" s="84">
        <v>637716</v>
      </c>
      <c r="T5" s="83">
        <v>637716</v>
      </c>
      <c r="U5" s="83">
        <v>595447.52752931253</v>
      </c>
      <c r="V5" s="83">
        <v>42268.472470687469</v>
      </c>
      <c r="W5" s="83">
        <v>637716</v>
      </c>
      <c r="X5" s="82">
        <v>0</v>
      </c>
      <c r="Y5" s="82">
        <v>10000</v>
      </c>
      <c r="Z5" s="82">
        <v>0</v>
      </c>
      <c r="AA5" s="83">
        <v>7433392</v>
      </c>
    </row>
    <row r="6" spans="1:27" ht="28.15" customHeight="1">
      <c r="A6" s="86">
        <v>319001</v>
      </c>
      <c r="B6" s="87" t="s">
        <v>175</v>
      </c>
      <c r="C6" s="81">
        <v>675</v>
      </c>
      <c r="D6" s="82">
        <v>4525.8236092979241</v>
      </c>
      <c r="E6" s="82">
        <v>3055050</v>
      </c>
      <c r="F6" s="82">
        <v>699.89832861189802</v>
      </c>
      <c r="G6" s="82">
        <v>472431.37181303115</v>
      </c>
      <c r="H6" s="83">
        <v>3527481</v>
      </c>
      <c r="I6" s="84">
        <v>182900</v>
      </c>
      <c r="J6" s="84">
        <v>-49644</v>
      </c>
      <c r="K6" s="85">
        <v>133256</v>
      </c>
      <c r="L6" s="83">
        <v>3660737</v>
      </c>
      <c r="M6" s="82">
        <v>-21323</v>
      </c>
      <c r="N6" s="83">
        <v>3639414</v>
      </c>
      <c r="O6" s="84">
        <v>0</v>
      </c>
      <c r="P6" s="84">
        <v>4343.58</v>
      </c>
      <c r="Q6" s="83">
        <v>3643758</v>
      </c>
      <c r="R6" s="84">
        <v>3319613</v>
      </c>
      <c r="S6" s="84">
        <v>324145</v>
      </c>
      <c r="T6" s="83">
        <v>324145</v>
      </c>
      <c r="U6" s="83">
        <v>302660.33596614958</v>
      </c>
      <c r="V6" s="83">
        <v>21484.664033850422</v>
      </c>
      <c r="W6" s="83">
        <v>324145</v>
      </c>
      <c r="X6" s="82">
        <v>0</v>
      </c>
      <c r="Y6" s="82">
        <v>10000</v>
      </c>
      <c r="Z6" s="82">
        <v>0</v>
      </c>
      <c r="AA6" s="83">
        <v>3653758</v>
      </c>
    </row>
    <row r="7" spans="1:27" s="95" customFormat="1" ht="28.15" customHeight="1" thickBot="1">
      <c r="A7" s="88"/>
      <c r="B7" s="88" t="s">
        <v>176</v>
      </c>
      <c r="C7" s="89">
        <v>2094</v>
      </c>
      <c r="D7" s="90"/>
      <c r="E7" s="91">
        <v>9477444</v>
      </c>
      <c r="F7" s="91"/>
      <c r="G7" s="91">
        <v>1332305.4393594996</v>
      </c>
      <c r="H7" s="92">
        <v>10809749</v>
      </c>
      <c r="I7" s="93">
        <v>326590</v>
      </c>
      <c r="J7" s="93">
        <v>-52210</v>
      </c>
      <c r="K7" s="94">
        <v>274380</v>
      </c>
      <c r="L7" s="92">
        <v>11084129</v>
      </c>
      <c r="M7" s="91">
        <v>-21323</v>
      </c>
      <c r="N7" s="92">
        <v>11062806</v>
      </c>
      <c r="O7" s="93">
        <v>0</v>
      </c>
      <c r="P7" s="93">
        <v>4343.58</v>
      </c>
      <c r="Q7" s="92">
        <v>11067150</v>
      </c>
      <c r="R7" s="93">
        <v>10105289</v>
      </c>
      <c r="S7" s="93">
        <v>961861</v>
      </c>
      <c r="T7" s="92">
        <v>961861</v>
      </c>
      <c r="U7" s="92">
        <v>898107.86349546211</v>
      </c>
      <c r="V7" s="92">
        <v>63753.136504537892</v>
      </c>
      <c r="W7" s="92">
        <v>961861</v>
      </c>
      <c r="X7" s="91">
        <v>0</v>
      </c>
      <c r="Y7" s="91">
        <v>20000</v>
      </c>
      <c r="Z7" s="91">
        <v>0</v>
      </c>
      <c r="AA7" s="92">
        <v>11087150</v>
      </c>
    </row>
    <row r="8" spans="1:27" s="95" customFormat="1" ht="13.5" thickTop="1">
      <c r="B8" s="96"/>
      <c r="C8" s="97"/>
      <c r="D8" s="98"/>
      <c r="E8" s="44"/>
    </row>
  </sheetData>
  <mergeCells count="6">
    <mergeCell ref="A1:B3"/>
    <mergeCell ref="C1:N1"/>
    <mergeCell ref="O1:AA1"/>
    <mergeCell ref="I2:K2"/>
    <mergeCell ref="O2:P2"/>
    <mergeCell ref="X2:Z2"/>
  </mergeCells>
  <printOptions horizontalCentered="1"/>
  <pageMargins left="0.25" right="0.25" top="0.95" bottom="0.5" header="0.25" footer="0.25"/>
  <pageSetup paperSize="5" scale="80" firstPageNumber="3" orientation="landscape" r:id="rId1"/>
  <headerFooter alignWithMargins="0">
    <oddHeader xml:space="preserve">&amp;L&amp;"Arial,Bold"&amp;20&amp;K000000FY2016-17 MFP Budget Letter
June 25, 2017&amp;R
</oddHeader>
    <oddFooter>&amp;R&amp;12&amp;P</oddFooter>
  </headerFooter>
  <colBreaks count="1" manualBreakCount="1">
    <brk id="14" max="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zoomScaleNormal="100" zoomScaleSheetLayoutView="80" workbookViewId="0">
      <pane xSplit="2" ySplit="5" topLeftCell="C6" activePane="bottomRight" state="frozen"/>
      <selection activeCell="F54" sqref="F54"/>
      <selection pane="topRight" activeCell="F54" sqref="F54"/>
      <selection pane="bottomLeft" activeCell="F54" sqref="F54"/>
      <selection pane="bottomRight" sqref="A1:B3"/>
    </sheetView>
  </sheetViews>
  <sheetFormatPr defaultColWidth="8.85546875" defaultRowHeight="12.75"/>
  <cols>
    <col min="1" max="1" width="7" style="46" bestFit="1" customWidth="1"/>
    <col min="2" max="2" width="23.28515625" style="46" customWidth="1"/>
    <col min="3" max="3" width="12.140625" style="46" bestFit="1" customWidth="1"/>
    <col min="4" max="4" width="6" style="46" customWidth="1"/>
    <col min="5" max="5" width="14" style="46" customWidth="1"/>
    <col min="6" max="6" width="6" style="46" customWidth="1"/>
    <col min="7" max="7" width="14" style="46" customWidth="1"/>
    <col min="8" max="8" width="9.28515625" style="46" customWidth="1"/>
    <col min="9" max="9" width="6" style="46" customWidth="1"/>
    <col min="10" max="10" width="11.28515625" style="46" customWidth="1"/>
    <col min="11" max="11" width="9.28515625" style="46" customWidth="1"/>
    <col min="12" max="12" width="6" style="46" customWidth="1"/>
    <col min="13" max="13" width="11.28515625" style="46" customWidth="1"/>
    <col min="14" max="14" width="9.28515625" style="46" customWidth="1"/>
    <col min="15" max="15" width="6" style="46" customWidth="1"/>
    <col min="16" max="16" width="11.28515625" style="46" customWidth="1"/>
    <col min="17" max="17" width="9.28515625" style="46" customWidth="1"/>
    <col min="18" max="18" width="6" style="46" customWidth="1"/>
    <col min="19" max="19" width="11.28515625" style="46" customWidth="1"/>
    <col min="20" max="20" width="13.140625" style="46" customWidth="1"/>
    <col min="21" max="22" width="11.85546875" style="46" bestFit="1" customWidth="1"/>
    <col min="23" max="23" width="11.85546875" style="46" customWidth="1"/>
    <col min="24" max="24" width="14.28515625" style="46" bestFit="1" customWidth="1"/>
    <col min="25" max="25" width="10.85546875" style="46" bestFit="1" customWidth="1"/>
    <col min="26" max="26" width="12.7109375" style="46" customWidth="1"/>
    <col min="27" max="27" width="13.28515625" style="46" bestFit="1" customWidth="1"/>
    <col min="28" max="28" width="10" style="46" bestFit="1" customWidth="1"/>
    <col min="29" max="29" width="12.28515625" style="46" bestFit="1" customWidth="1"/>
    <col min="30" max="30" width="12.7109375" style="46" bestFit="1" customWidth="1"/>
    <col min="31" max="32" width="11.7109375" style="46" customWidth="1"/>
    <col min="33" max="33" width="11.5703125" style="46" bestFit="1" customWidth="1"/>
    <col min="34" max="36" width="11.5703125" style="46" customWidth="1"/>
    <col min="37" max="37" width="10.85546875" style="46" bestFit="1" customWidth="1"/>
    <col min="38" max="38" width="15.28515625" style="46" customWidth="1"/>
    <col min="39" max="16384" width="8.85546875" style="46"/>
  </cols>
  <sheetData>
    <row r="1" spans="1:39" ht="19.899999999999999" customHeight="1">
      <c r="A1" s="513" t="s">
        <v>177</v>
      </c>
      <c r="B1" s="514"/>
      <c r="C1" s="519" t="s">
        <v>155</v>
      </c>
      <c r="D1" s="520"/>
      <c r="E1" s="520"/>
      <c r="F1" s="520"/>
      <c r="G1" s="520"/>
      <c r="H1" s="520"/>
      <c r="I1" s="520"/>
      <c r="J1" s="520"/>
      <c r="K1" s="520"/>
      <c r="L1" s="520"/>
      <c r="M1" s="520"/>
      <c r="N1" s="520"/>
      <c r="O1" s="520"/>
      <c r="P1" s="520"/>
      <c r="Q1" s="520"/>
      <c r="R1" s="520"/>
      <c r="S1" s="520"/>
      <c r="T1" s="521"/>
      <c r="U1" s="519" t="s">
        <v>155</v>
      </c>
      <c r="V1" s="520"/>
      <c r="W1" s="520"/>
      <c r="X1" s="520"/>
      <c r="Y1" s="520"/>
      <c r="Z1" s="520"/>
      <c r="AA1" s="520"/>
      <c r="AB1" s="520"/>
      <c r="AC1" s="520"/>
      <c r="AD1" s="520"/>
      <c r="AE1" s="520"/>
      <c r="AF1" s="520"/>
      <c r="AG1" s="520"/>
      <c r="AH1" s="520"/>
      <c r="AI1" s="520"/>
      <c r="AJ1" s="520"/>
      <c r="AK1" s="520"/>
      <c r="AL1" s="521"/>
    </row>
    <row r="2" spans="1:39" ht="57" customHeight="1">
      <c r="A2" s="515"/>
      <c r="B2" s="516"/>
      <c r="C2" s="522" t="s">
        <v>157</v>
      </c>
      <c r="D2" s="524" t="s">
        <v>178</v>
      </c>
      <c r="E2" s="525"/>
      <c r="F2" s="525"/>
      <c r="G2" s="526"/>
      <c r="H2" s="524" t="s">
        <v>179</v>
      </c>
      <c r="I2" s="527"/>
      <c r="J2" s="528"/>
      <c r="K2" s="524" t="s">
        <v>180</v>
      </c>
      <c r="L2" s="527"/>
      <c r="M2" s="528"/>
      <c r="N2" s="524" t="s">
        <v>181</v>
      </c>
      <c r="O2" s="527"/>
      <c r="P2" s="528"/>
      <c r="Q2" s="524" t="s">
        <v>182</v>
      </c>
      <c r="R2" s="527"/>
      <c r="S2" s="528"/>
      <c r="T2" s="522" t="s">
        <v>183</v>
      </c>
      <c r="U2" s="529" t="s">
        <v>7</v>
      </c>
      <c r="V2" s="529"/>
      <c r="W2" s="529"/>
      <c r="X2" s="522" t="s">
        <v>184</v>
      </c>
      <c r="Y2" s="509" t="s">
        <v>185</v>
      </c>
      <c r="Z2" s="509" t="s">
        <v>186</v>
      </c>
      <c r="AA2" s="530" t="s">
        <v>167</v>
      </c>
      <c r="AB2" s="507" t="s">
        <v>187</v>
      </c>
      <c r="AC2" s="509" t="s">
        <v>188</v>
      </c>
      <c r="AD2" s="509" t="s">
        <v>170</v>
      </c>
      <c r="AE2" s="509" t="s">
        <v>189</v>
      </c>
      <c r="AF2" s="509" t="s">
        <v>13</v>
      </c>
      <c r="AG2" s="509" t="s">
        <v>190</v>
      </c>
      <c r="AH2" s="505" t="s">
        <v>393</v>
      </c>
      <c r="AI2" s="505" t="s">
        <v>394</v>
      </c>
      <c r="AJ2" s="505" t="s">
        <v>396</v>
      </c>
      <c r="AK2" s="507" t="s">
        <v>191</v>
      </c>
      <c r="AL2" s="509" t="s">
        <v>192</v>
      </c>
    </row>
    <row r="3" spans="1:39" ht="113.45" customHeight="1">
      <c r="A3" s="517"/>
      <c r="B3" s="518"/>
      <c r="C3" s="523"/>
      <c r="D3" s="99" t="s">
        <v>193</v>
      </c>
      <c r="E3" s="99" t="s">
        <v>194</v>
      </c>
      <c r="F3" s="99" t="s">
        <v>193</v>
      </c>
      <c r="G3" s="99" t="s">
        <v>195</v>
      </c>
      <c r="H3" s="99" t="s">
        <v>196</v>
      </c>
      <c r="I3" s="99" t="s">
        <v>193</v>
      </c>
      <c r="J3" s="99" t="s">
        <v>197</v>
      </c>
      <c r="K3" s="99" t="s">
        <v>198</v>
      </c>
      <c r="L3" s="99" t="s">
        <v>193</v>
      </c>
      <c r="M3" s="99" t="s">
        <v>197</v>
      </c>
      <c r="N3" s="99" t="s">
        <v>199</v>
      </c>
      <c r="O3" s="99" t="s">
        <v>193</v>
      </c>
      <c r="P3" s="99" t="s">
        <v>197</v>
      </c>
      <c r="Q3" s="99" t="s">
        <v>199</v>
      </c>
      <c r="R3" s="99" t="s">
        <v>193</v>
      </c>
      <c r="S3" s="99" t="s">
        <v>197</v>
      </c>
      <c r="T3" s="522"/>
      <c r="U3" s="100" t="s">
        <v>163</v>
      </c>
      <c r="V3" s="100" t="s">
        <v>164</v>
      </c>
      <c r="W3" s="100" t="s">
        <v>165</v>
      </c>
      <c r="X3" s="522"/>
      <c r="Y3" s="510"/>
      <c r="Z3" s="510"/>
      <c r="AA3" s="531"/>
      <c r="AB3" s="508"/>
      <c r="AC3" s="510"/>
      <c r="AD3" s="510"/>
      <c r="AE3" s="510"/>
      <c r="AF3" s="510"/>
      <c r="AG3" s="510"/>
      <c r="AH3" s="506"/>
      <c r="AI3" s="506"/>
      <c r="AJ3" s="506"/>
      <c r="AK3" s="508"/>
      <c r="AL3" s="510"/>
    </row>
    <row r="4" spans="1:39" ht="14.25" customHeight="1">
      <c r="A4" s="101"/>
      <c r="B4" s="102"/>
      <c r="C4" s="103">
        <v>1</v>
      </c>
      <c r="D4" s="103">
        <v>2</v>
      </c>
      <c r="E4" s="103">
        <v>3</v>
      </c>
      <c r="F4" s="103">
        <v>4</v>
      </c>
      <c r="G4" s="103">
        <v>5</v>
      </c>
      <c r="H4" s="103">
        <v>6</v>
      </c>
      <c r="I4" s="103">
        <v>7</v>
      </c>
      <c r="J4" s="103">
        <v>8</v>
      </c>
      <c r="K4" s="103">
        <v>9</v>
      </c>
      <c r="L4" s="103">
        <v>10</v>
      </c>
      <c r="M4" s="103">
        <v>11</v>
      </c>
      <c r="N4" s="103">
        <v>12</v>
      </c>
      <c r="O4" s="103">
        <v>13</v>
      </c>
      <c r="P4" s="103">
        <v>14</v>
      </c>
      <c r="Q4" s="103">
        <v>15</v>
      </c>
      <c r="R4" s="103">
        <v>16</v>
      </c>
      <c r="S4" s="103">
        <v>17</v>
      </c>
      <c r="T4" s="103">
        <v>18</v>
      </c>
      <c r="U4" s="103">
        <v>19</v>
      </c>
      <c r="V4" s="103">
        <v>20</v>
      </c>
      <c r="W4" s="103">
        <v>21</v>
      </c>
      <c r="X4" s="103">
        <v>22</v>
      </c>
      <c r="Y4" s="103">
        <v>23</v>
      </c>
      <c r="Z4" s="103">
        <v>24</v>
      </c>
      <c r="AA4" s="103">
        <v>25</v>
      </c>
      <c r="AB4" s="103">
        <v>26</v>
      </c>
      <c r="AC4" s="103">
        <v>27</v>
      </c>
      <c r="AD4" s="103">
        <v>28</v>
      </c>
      <c r="AE4" s="103">
        <v>29</v>
      </c>
      <c r="AF4" s="103">
        <v>30</v>
      </c>
      <c r="AG4" s="103">
        <v>31</v>
      </c>
      <c r="AH4" s="103">
        <v>33</v>
      </c>
      <c r="AI4" s="103">
        <v>34</v>
      </c>
      <c r="AJ4" s="103">
        <v>35</v>
      </c>
      <c r="AK4" s="103">
        <v>36</v>
      </c>
      <c r="AL4" s="103">
        <v>37</v>
      </c>
    </row>
    <row r="5" spans="1:39" ht="27" hidden="1" customHeight="1">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1:39" ht="18" customHeight="1">
      <c r="A6" s="106">
        <v>321001</v>
      </c>
      <c r="B6" s="107" t="s">
        <v>200</v>
      </c>
      <c r="C6" s="108">
        <v>289</v>
      </c>
      <c r="D6" s="109"/>
      <c r="E6" s="110">
        <v>2527339.9855589122</v>
      </c>
      <c r="F6" s="110"/>
      <c r="G6" s="110">
        <v>207009.4058249158</v>
      </c>
      <c r="H6" s="111">
        <v>207</v>
      </c>
      <c r="I6" s="109"/>
      <c r="J6" s="110">
        <v>127629.2706832976</v>
      </c>
      <c r="K6" s="111">
        <v>0</v>
      </c>
      <c r="L6" s="109"/>
      <c r="M6" s="110">
        <v>0</v>
      </c>
      <c r="N6" s="111">
        <v>5</v>
      </c>
      <c r="O6" s="109"/>
      <c r="P6" s="110">
        <v>19630.584867872178</v>
      </c>
      <c r="Q6" s="111">
        <v>0</v>
      </c>
      <c r="R6" s="109"/>
      <c r="S6" s="110">
        <v>0</v>
      </c>
      <c r="T6" s="112">
        <v>2881610</v>
      </c>
      <c r="U6" s="109">
        <v>193508</v>
      </c>
      <c r="V6" s="109">
        <v>-30958</v>
      </c>
      <c r="W6" s="113">
        <v>162550</v>
      </c>
      <c r="X6" s="112">
        <v>3044160</v>
      </c>
      <c r="Y6" s="110">
        <v>-7611</v>
      </c>
      <c r="Z6" s="112">
        <v>3036549</v>
      </c>
      <c r="AA6" s="109">
        <v>0</v>
      </c>
      <c r="AB6" s="114">
        <v>0</v>
      </c>
      <c r="AC6" s="112">
        <v>3036549</v>
      </c>
      <c r="AD6" s="109">
        <v>2737776</v>
      </c>
      <c r="AE6" s="109">
        <v>298773</v>
      </c>
      <c r="AF6" s="109"/>
      <c r="AG6" s="112">
        <v>298773</v>
      </c>
      <c r="AH6" s="112">
        <v>278970.01822522143</v>
      </c>
      <c r="AI6" s="112">
        <v>19802.981774778571</v>
      </c>
      <c r="AJ6" s="112">
        <v>298773</v>
      </c>
      <c r="AK6" s="114">
        <v>0</v>
      </c>
      <c r="AL6" s="112">
        <v>3036549</v>
      </c>
      <c r="AM6" s="63"/>
    </row>
    <row r="7" spans="1:39" ht="18" customHeight="1">
      <c r="A7" s="115">
        <v>329001</v>
      </c>
      <c r="B7" s="116" t="s">
        <v>201</v>
      </c>
      <c r="C7" s="117">
        <v>356</v>
      </c>
      <c r="D7" s="118"/>
      <c r="E7" s="119">
        <v>2774950.8241781057</v>
      </c>
      <c r="F7" s="119"/>
      <c r="G7" s="119">
        <v>213031.69384839851</v>
      </c>
      <c r="H7" s="120">
        <v>296</v>
      </c>
      <c r="I7" s="118"/>
      <c r="J7" s="119">
        <v>170099.23176078883</v>
      </c>
      <c r="K7" s="120">
        <v>0</v>
      </c>
      <c r="L7" s="118"/>
      <c r="M7" s="119">
        <v>0</v>
      </c>
      <c r="N7" s="120">
        <v>37</v>
      </c>
      <c r="O7" s="118"/>
      <c r="P7" s="119">
        <v>144138.78310866962</v>
      </c>
      <c r="Q7" s="120">
        <v>3</v>
      </c>
      <c r="R7" s="118"/>
      <c r="S7" s="119">
        <v>4620.7938488588907</v>
      </c>
      <c r="T7" s="121">
        <v>3306841</v>
      </c>
      <c r="U7" s="118">
        <v>-89670</v>
      </c>
      <c r="V7" s="118">
        <v>8886</v>
      </c>
      <c r="W7" s="122">
        <v>-80784</v>
      </c>
      <c r="X7" s="121">
        <v>3226057</v>
      </c>
      <c r="Y7" s="119">
        <v>-8065</v>
      </c>
      <c r="Z7" s="121">
        <v>3217992</v>
      </c>
      <c r="AA7" s="118">
        <v>0</v>
      </c>
      <c r="AB7" s="123">
        <v>2924</v>
      </c>
      <c r="AC7" s="121">
        <v>3220916</v>
      </c>
      <c r="AD7" s="118">
        <v>2956518</v>
      </c>
      <c r="AE7" s="118">
        <v>264398</v>
      </c>
      <c r="AF7" s="118">
        <v>-33333</v>
      </c>
      <c r="AG7" s="121">
        <v>231065</v>
      </c>
      <c r="AH7" s="121">
        <v>215749.77411349348</v>
      </c>
      <c r="AI7" s="121">
        <v>15315.225886506523</v>
      </c>
      <c r="AJ7" s="121">
        <v>231065</v>
      </c>
      <c r="AK7" s="123">
        <v>0</v>
      </c>
      <c r="AL7" s="121">
        <v>3220916</v>
      </c>
      <c r="AM7" s="63"/>
    </row>
    <row r="8" spans="1:39" ht="18" customHeight="1">
      <c r="A8" s="115">
        <v>331001</v>
      </c>
      <c r="B8" s="116" t="s">
        <v>202</v>
      </c>
      <c r="C8" s="117">
        <v>961</v>
      </c>
      <c r="D8" s="118"/>
      <c r="E8" s="119">
        <v>7876027.3924619267</v>
      </c>
      <c r="F8" s="119"/>
      <c r="G8" s="119">
        <v>686932.5614180672</v>
      </c>
      <c r="H8" s="120">
        <v>556</v>
      </c>
      <c r="I8" s="118"/>
      <c r="J8" s="119">
        <v>259676.05787807904</v>
      </c>
      <c r="K8" s="120">
        <v>0</v>
      </c>
      <c r="L8" s="118"/>
      <c r="M8" s="119">
        <v>0</v>
      </c>
      <c r="N8" s="120">
        <v>60</v>
      </c>
      <c r="O8" s="118"/>
      <c r="P8" s="119">
        <v>190711.67149888683</v>
      </c>
      <c r="Q8" s="120">
        <v>0</v>
      </c>
      <c r="R8" s="118"/>
      <c r="S8" s="119">
        <v>0</v>
      </c>
      <c r="T8" s="121">
        <v>9013348</v>
      </c>
      <c r="U8" s="118">
        <v>659240</v>
      </c>
      <c r="V8" s="118">
        <v>-64426</v>
      </c>
      <c r="W8" s="122">
        <v>594814</v>
      </c>
      <c r="X8" s="121">
        <v>9608162</v>
      </c>
      <c r="Y8" s="119">
        <v>-24020</v>
      </c>
      <c r="Z8" s="121">
        <v>9584142</v>
      </c>
      <c r="AA8" s="118">
        <v>0</v>
      </c>
      <c r="AB8" s="123">
        <v>441000</v>
      </c>
      <c r="AC8" s="121">
        <v>10025142</v>
      </c>
      <c r="AD8" s="118">
        <v>9097103</v>
      </c>
      <c r="AE8" s="118">
        <v>928039</v>
      </c>
      <c r="AF8" s="118"/>
      <c r="AG8" s="121">
        <v>928039</v>
      </c>
      <c r="AH8" s="121">
        <v>866527.62044668116</v>
      </c>
      <c r="AI8" s="121">
        <v>61511.379553318839</v>
      </c>
      <c r="AJ8" s="121">
        <v>928039</v>
      </c>
      <c r="AK8" s="123">
        <v>34000</v>
      </c>
      <c r="AL8" s="121">
        <v>10059142</v>
      </c>
      <c r="AM8" s="63"/>
    </row>
    <row r="9" spans="1:39" ht="18" customHeight="1">
      <c r="A9" s="115">
        <v>333001</v>
      </c>
      <c r="B9" s="116" t="s">
        <v>203</v>
      </c>
      <c r="C9" s="117">
        <v>724</v>
      </c>
      <c r="D9" s="118"/>
      <c r="E9" s="119">
        <v>4428857.9577850364</v>
      </c>
      <c r="F9" s="119"/>
      <c r="G9" s="119">
        <v>388153.87406096573</v>
      </c>
      <c r="H9" s="120">
        <v>422</v>
      </c>
      <c r="I9" s="118"/>
      <c r="J9" s="119">
        <v>297956.84181350016</v>
      </c>
      <c r="K9" s="120">
        <v>104</v>
      </c>
      <c r="L9" s="118"/>
      <c r="M9" s="119">
        <v>19973.578972621814</v>
      </c>
      <c r="N9" s="120">
        <v>26</v>
      </c>
      <c r="O9" s="118"/>
      <c r="P9" s="119">
        <v>125239.83200201925</v>
      </c>
      <c r="Q9" s="120">
        <v>0</v>
      </c>
      <c r="R9" s="118"/>
      <c r="S9" s="119">
        <v>0</v>
      </c>
      <c r="T9" s="121">
        <v>5260182</v>
      </c>
      <c r="U9" s="118">
        <v>114370</v>
      </c>
      <c r="V9" s="118">
        <v>-36081</v>
      </c>
      <c r="W9" s="122">
        <v>78289</v>
      </c>
      <c r="X9" s="121">
        <v>5338471</v>
      </c>
      <c r="Y9" s="119">
        <v>-13347</v>
      </c>
      <c r="Z9" s="121">
        <v>5325124</v>
      </c>
      <c r="AA9" s="118">
        <v>0</v>
      </c>
      <c r="AB9" s="123">
        <v>19814</v>
      </c>
      <c r="AC9" s="121">
        <v>5344938</v>
      </c>
      <c r="AD9" s="118">
        <v>4895927</v>
      </c>
      <c r="AE9" s="118">
        <v>449011</v>
      </c>
      <c r="AF9" s="118"/>
      <c r="AG9" s="121">
        <v>449011</v>
      </c>
      <c r="AH9" s="121">
        <v>419250.08904193115</v>
      </c>
      <c r="AI9" s="121">
        <v>29760.910958068853</v>
      </c>
      <c r="AJ9" s="121">
        <v>449011</v>
      </c>
      <c r="AK9" s="123">
        <v>10000</v>
      </c>
      <c r="AL9" s="121">
        <v>5354938</v>
      </c>
      <c r="AM9" s="63"/>
    </row>
    <row r="10" spans="1:39" ht="18" customHeight="1">
      <c r="A10" s="124">
        <v>336001</v>
      </c>
      <c r="B10" s="125" t="s">
        <v>204</v>
      </c>
      <c r="C10" s="126">
        <v>841</v>
      </c>
      <c r="D10" s="127"/>
      <c r="E10" s="128">
        <v>6316454.5414227825</v>
      </c>
      <c r="F10" s="128"/>
      <c r="G10" s="128">
        <v>443226.800623029</v>
      </c>
      <c r="H10" s="129">
        <v>508</v>
      </c>
      <c r="I10" s="127"/>
      <c r="J10" s="128">
        <v>323002.21722864761</v>
      </c>
      <c r="K10" s="129">
        <v>196</v>
      </c>
      <c r="L10" s="127"/>
      <c r="M10" s="128">
        <v>34040.829864692867</v>
      </c>
      <c r="N10" s="129">
        <v>61</v>
      </c>
      <c r="O10" s="127"/>
      <c r="P10" s="128">
        <v>265017.47101483197</v>
      </c>
      <c r="Q10" s="129">
        <v>12</v>
      </c>
      <c r="R10" s="127"/>
      <c r="S10" s="128">
        <v>21227.724765670369</v>
      </c>
      <c r="T10" s="130">
        <v>7402969</v>
      </c>
      <c r="U10" s="127">
        <v>232337</v>
      </c>
      <c r="V10" s="127">
        <v>-36647</v>
      </c>
      <c r="W10" s="131">
        <v>195690</v>
      </c>
      <c r="X10" s="130">
        <v>7598659</v>
      </c>
      <c r="Y10" s="128">
        <v>-18996</v>
      </c>
      <c r="Z10" s="130">
        <v>7579663</v>
      </c>
      <c r="AA10" s="127">
        <v>-9056</v>
      </c>
      <c r="AB10" s="132">
        <v>18886</v>
      </c>
      <c r="AC10" s="130">
        <v>7589493</v>
      </c>
      <c r="AD10" s="127">
        <v>6891547</v>
      </c>
      <c r="AE10" s="133">
        <v>697946</v>
      </c>
      <c r="AF10" s="134"/>
      <c r="AG10" s="130">
        <v>697946</v>
      </c>
      <c r="AH10" s="130">
        <v>651685.42117333354</v>
      </c>
      <c r="AI10" s="130">
        <v>46260.57882666646</v>
      </c>
      <c r="AJ10" s="130">
        <v>697946</v>
      </c>
      <c r="AK10" s="132">
        <v>10000</v>
      </c>
      <c r="AL10" s="135">
        <v>7599493</v>
      </c>
      <c r="AM10" s="63"/>
    </row>
    <row r="11" spans="1:39" ht="18" customHeight="1">
      <c r="A11" s="106">
        <v>337001</v>
      </c>
      <c r="B11" s="107" t="s">
        <v>205</v>
      </c>
      <c r="C11" s="108">
        <v>940</v>
      </c>
      <c r="D11" s="109"/>
      <c r="E11" s="110">
        <v>9685301.2084753755</v>
      </c>
      <c r="F11" s="110"/>
      <c r="G11" s="110">
        <v>741568.27494880965</v>
      </c>
      <c r="H11" s="111">
        <v>450</v>
      </c>
      <c r="I11" s="109"/>
      <c r="J11" s="110">
        <v>149192.87420377563</v>
      </c>
      <c r="K11" s="111">
        <v>0</v>
      </c>
      <c r="L11" s="109"/>
      <c r="M11" s="110">
        <v>0</v>
      </c>
      <c r="N11" s="111">
        <v>74</v>
      </c>
      <c r="O11" s="109"/>
      <c r="P11" s="110">
        <v>183745.97937053657</v>
      </c>
      <c r="Q11" s="111">
        <v>73</v>
      </c>
      <c r="R11" s="109"/>
      <c r="S11" s="110">
        <v>65269.416004588013</v>
      </c>
      <c r="T11" s="112">
        <v>10825077</v>
      </c>
      <c r="U11" s="109">
        <v>288096</v>
      </c>
      <c r="V11" s="109">
        <v>123671</v>
      </c>
      <c r="W11" s="113">
        <v>411767</v>
      </c>
      <c r="X11" s="112">
        <v>11236844</v>
      </c>
      <c r="Y11" s="110">
        <v>-28092</v>
      </c>
      <c r="Z11" s="112">
        <v>11208752</v>
      </c>
      <c r="AA11" s="109">
        <v>0</v>
      </c>
      <c r="AB11" s="114">
        <v>8226</v>
      </c>
      <c r="AC11" s="112">
        <v>11216978</v>
      </c>
      <c r="AD11" s="109">
        <v>10199729</v>
      </c>
      <c r="AE11" s="109">
        <v>1017249</v>
      </c>
      <c r="AF11" s="109"/>
      <c r="AG11" s="112">
        <v>1017249</v>
      </c>
      <c r="AH11" s="112">
        <v>949824.6898802378</v>
      </c>
      <c r="AI11" s="112">
        <v>67424.310119762202</v>
      </c>
      <c r="AJ11" s="112">
        <v>1017249</v>
      </c>
      <c r="AK11" s="114">
        <v>0</v>
      </c>
      <c r="AL11" s="112">
        <v>11216978</v>
      </c>
      <c r="AM11" s="63"/>
    </row>
    <row r="12" spans="1:39" ht="18" customHeight="1">
      <c r="A12" s="115">
        <v>339001</v>
      </c>
      <c r="B12" s="116" t="s">
        <v>206</v>
      </c>
      <c r="C12" s="117">
        <v>342</v>
      </c>
      <c r="D12" s="118"/>
      <c r="E12" s="119">
        <v>2903105.3382780994</v>
      </c>
      <c r="F12" s="119"/>
      <c r="G12" s="119">
        <v>241371.41902597403</v>
      </c>
      <c r="H12" s="120">
        <v>247</v>
      </c>
      <c r="I12" s="118"/>
      <c r="J12" s="119">
        <v>114903.33604086527</v>
      </c>
      <c r="K12" s="120">
        <v>0</v>
      </c>
      <c r="L12" s="118"/>
      <c r="M12" s="119">
        <v>0</v>
      </c>
      <c r="N12" s="120">
        <v>29</v>
      </c>
      <c r="O12" s="118"/>
      <c r="P12" s="119">
        <v>93289.804875184665</v>
      </c>
      <c r="Q12" s="120">
        <v>0</v>
      </c>
      <c r="R12" s="118"/>
      <c r="S12" s="119">
        <v>0</v>
      </c>
      <c r="T12" s="121">
        <v>3352670</v>
      </c>
      <c r="U12" s="118">
        <v>701349</v>
      </c>
      <c r="V12" s="118">
        <v>-148797</v>
      </c>
      <c r="W12" s="122">
        <v>552552</v>
      </c>
      <c r="X12" s="121">
        <v>3905222</v>
      </c>
      <c r="Y12" s="119">
        <v>-9763</v>
      </c>
      <c r="Z12" s="121">
        <v>3895459</v>
      </c>
      <c r="AA12" s="118">
        <v>0</v>
      </c>
      <c r="AB12" s="123">
        <v>0</v>
      </c>
      <c r="AC12" s="121">
        <v>3895459</v>
      </c>
      <c r="AD12" s="118">
        <v>3570188</v>
      </c>
      <c r="AE12" s="118">
        <v>325271</v>
      </c>
      <c r="AF12" s="118"/>
      <c r="AG12" s="121">
        <v>325271</v>
      </c>
      <c r="AH12" s="121">
        <v>303711.70352788235</v>
      </c>
      <c r="AI12" s="121">
        <v>21559.296472117654</v>
      </c>
      <c r="AJ12" s="121">
        <v>325271</v>
      </c>
      <c r="AK12" s="123">
        <v>0</v>
      </c>
      <c r="AL12" s="121">
        <v>3895459</v>
      </c>
      <c r="AM12" s="63"/>
    </row>
    <row r="13" spans="1:39" ht="18" customHeight="1">
      <c r="A13" s="115">
        <v>340001</v>
      </c>
      <c r="B13" s="116" t="s">
        <v>207</v>
      </c>
      <c r="C13" s="117">
        <v>118</v>
      </c>
      <c r="D13" s="118"/>
      <c r="E13" s="119">
        <v>969622.85796056525</v>
      </c>
      <c r="F13" s="119"/>
      <c r="G13" s="119">
        <v>77786.993578226771</v>
      </c>
      <c r="H13" s="120">
        <v>61</v>
      </c>
      <c r="I13" s="118"/>
      <c r="J13" s="119">
        <v>33216.099041328482</v>
      </c>
      <c r="K13" s="120">
        <v>0</v>
      </c>
      <c r="L13" s="118"/>
      <c r="M13" s="119">
        <v>0</v>
      </c>
      <c r="N13" s="120">
        <v>27</v>
      </c>
      <c r="O13" s="118"/>
      <c r="P13" s="119">
        <v>99789.659233435348</v>
      </c>
      <c r="Q13" s="120">
        <v>0</v>
      </c>
      <c r="R13" s="118"/>
      <c r="S13" s="119">
        <v>0</v>
      </c>
      <c r="T13" s="121">
        <v>1180415</v>
      </c>
      <c r="U13" s="118">
        <v>22044</v>
      </c>
      <c r="V13" s="118">
        <v>568</v>
      </c>
      <c r="W13" s="122">
        <v>22612</v>
      </c>
      <c r="X13" s="121">
        <v>1203027</v>
      </c>
      <c r="Y13" s="119">
        <v>-3006</v>
      </c>
      <c r="Z13" s="121">
        <v>1200021</v>
      </c>
      <c r="AA13" s="118">
        <v>0</v>
      </c>
      <c r="AB13" s="123">
        <v>1780</v>
      </c>
      <c r="AC13" s="121">
        <v>1201801</v>
      </c>
      <c r="AD13" s="118">
        <v>1101275</v>
      </c>
      <c r="AE13" s="118">
        <v>100526</v>
      </c>
      <c r="AF13" s="118"/>
      <c r="AG13" s="121">
        <v>100526</v>
      </c>
      <c r="AH13" s="121">
        <v>93863.033313280015</v>
      </c>
      <c r="AI13" s="121">
        <v>6662.9666867199849</v>
      </c>
      <c r="AJ13" s="121">
        <v>100526</v>
      </c>
      <c r="AK13" s="123">
        <v>0</v>
      </c>
      <c r="AL13" s="121">
        <v>1201801</v>
      </c>
      <c r="AM13" s="63"/>
    </row>
    <row r="14" spans="1:39" s="62" customFormat="1" ht="18" customHeight="1" thickBot="1">
      <c r="A14" s="511" t="s">
        <v>208</v>
      </c>
      <c r="B14" s="512"/>
      <c r="C14" s="136">
        <v>4571</v>
      </c>
      <c r="D14" s="137"/>
      <c r="E14" s="138">
        <v>37481660.106120802</v>
      </c>
      <c r="F14" s="138"/>
      <c r="G14" s="138">
        <v>2999081.0233283867</v>
      </c>
      <c r="H14" s="136">
        <v>2747</v>
      </c>
      <c r="I14" s="137"/>
      <c r="J14" s="138">
        <v>1475675.9286502826</v>
      </c>
      <c r="K14" s="136">
        <v>300</v>
      </c>
      <c r="L14" s="137"/>
      <c r="M14" s="138">
        <v>54014.408837314681</v>
      </c>
      <c r="N14" s="136">
        <v>319</v>
      </c>
      <c r="O14" s="137"/>
      <c r="P14" s="138">
        <v>1121563.7859714364</v>
      </c>
      <c r="Q14" s="136">
        <v>88</v>
      </c>
      <c r="R14" s="137"/>
      <c r="S14" s="138">
        <v>91117.934619117266</v>
      </c>
      <c r="T14" s="139">
        <v>43223112</v>
      </c>
      <c r="U14" s="137">
        <v>2121274</v>
      </c>
      <c r="V14" s="137">
        <v>-183784</v>
      </c>
      <c r="W14" s="140">
        <v>1937490</v>
      </c>
      <c r="X14" s="139">
        <v>45160602</v>
      </c>
      <c r="Y14" s="138">
        <v>-112900</v>
      </c>
      <c r="Z14" s="139">
        <v>45047702</v>
      </c>
      <c r="AA14" s="138">
        <v>-9056</v>
      </c>
      <c r="AB14" s="141">
        <v>492630</v>
      </c>
      <c r="AC14" s="139">
        <v>45531276</v>
      </c>
      <c r="AD14" s="138">
        <v>41450063</v>
      </c>
      <c r="AE14" s="138">
        <v>4081213</v>
      </c>
      <c r="AF14" s="138">
        <v>-33333</v>
      </c>
      <c r="AG14" s="139">
        <v>4047880</v>
      </c>
      <c r="AH14" s="139">
        <v>3779582.3497220608</v>
      </c>
      <c r="AI14" s="139">
        <v>268297.6502779391</v>
      </c>
      <c r="AJ14" s="139">
        <v>4047880</v>
      </c>
      <c r="AK14" s="141">
        <v>54000</v>
      </c>
      <c r="AL14" s="139">
        <v>45585276</v>
      </c>
      <c r="AM14" s="142"/>
    </row>
    <row r="15" spans="1:39" ht="13.5" thickTop="1"/>
  </sheetData>
  <sheetProtection formatCells="0" formatColumns="0" formatRows="0" sort="0"/>
  <mergeCells count="27">
    <mergeCell ref="U2:W2"/>
    <mergeCell ref="X2:X3"/>
    <mergeCell ref="Y2:Y3"/>
    <mergeCell ref="Z2:Z3"/>
    <mergeCell ref="AA2:AA3"/>
    <mergeCell ref="A14:B14"/>
    <mergeCell ref="AC2:AC3"/>
    <mergeCell ref="AD2:AD3"/>
    <mergeCell ref="AE2:AE3"/>
    <mergeCell ref="AF2:AF3"/>
    <mergeCell ref="AB2:AB3"/>
    <mergeCell ref="A1:B3"/>
    <mergeCell ref="C1:T1"/>
    <mergeCell ref="U1:AL1"/>
    <mergeCell ref="C2:C3"/>
    <mergeCell ref="D2:G2"/>
    <mergeCell ref="H2:J2"/>
    <mergeCell ref="K2:M2"/>
    <mergeCell ref="N2:P2"/>
    <mergeCell ref="Q2:S2"/>
    <mergeCell ref="T2:T3"/>
    <mergeCell ref="AH2:AH3"/>
    <mergeCell ref="AI2:AI3"/>
    <mergeCell ref="AK2:AK3"/>
    <mergeCell ref="AL2:AL3"/>
    <mergeCell ref="AG2:AG3"/>
    <mergeCell ref="AJ2:AJ3"/>
  </mergeCells>
  <printOptions horizontalCentered="1"/>
  <pageMargins left="0.3" right="0.3" top="1" bottom="0.5" header="0.3" footer="0.3"/>
  <pageSetup paperSize="5" scale="70" firstPageNumber="50" orientation="landscape" r:id="rId1"/>
  <headerFooter alignWithMargins="0">
    <oddHeader>&amp;L&amp;"Arial,Bold"&amp;20&amp;K000000FY2016-17 Budget Letter
June 25, 2017</oddHeader>
    <oddFooter>&amp;R&amp;P</oddFooter>
  </headerFooter>
  <colBreaks count="1" manualBreakCount="1">
    <brk id="20"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35</vt:i4>
      </vt:variant>
    </vt:vector>
  </HeadingPairs>
  <TitlesOfParts>
    <vt:vector size="54" baseType="lpstr">
      <vt:lpstr>Table 1_State Summary</vt:lpstr>
      <vt:lpstr>2_State Distrib and Adjs</vt:lpstr>
      <vt:lpstr>Table 2A-1_EFT (Annual)</vt:lpstr>
      <vt:lpstr>2A-2_EFT (Monthly)</vt:lpstr>
      <vt:lpstr>3_Levels 1&amp;2</vt:lpstr>
      <vt:lpstr>3A_Level 3</vt:lpstr>
      <vt:lpstr>4_Level 4</vt:lpstr>
      <vt:lpstr>5A1_Labs</vt:lpstr>
      <vt:lpstr>5A2_Legacy Type 2</vt:lpstr>
      <vt:lpstr>5A3_OJJ</vt:lpstr>
      <vt:lpstr>5A4_NOCCA</vt:lpstr>
      <vt:lpstr>5A5_LSMSA</vt:lpstr>
      <vt:lpstr>5B1_RSD Orleans</vt:lpstr>
      <vt:lpstr>5B2_RSD LA</vt:lpstr>
      <vt:lpstr>5C1_New Type 2</vt:lpstr>
      <vt:lpstr>6_Local Deduct Calc</vt:lpstr>
      <vt:lpstr>7_Local Revenue</vt:lpstr>
      <vt:lpstr>8_2.1.16 SIS</vt:lpstr>
      <vt:lpstr>8A_2.1.16 3B&amp;5</vt:lpstr>
      <vt:lpstr>'2_State Distrib and Adjs'!Print_Area</vt:lpstr>
      <vt:lpstr>'2A-2_EFT (Monthly)'!Print_Area</vt:lpstr>
      <vt:lpstr>'3_Levels 1&amp;2'!Print_Area</vt:lpstr>
      <vt:lpstr>'3A_Level 3'!Print_Area</vt:lpstr>
      <vt:lpstr>'4_Level 4'!Print_Area</vt:lpstr>
      <vt:lpstr>'5A1_Labs'!Print_Area</vt:lpstr>
      <vt:lpstr>'5A2_Legacy Type 2'!Print_Area</vt:lpstr>
      <vt:lpstr>'5A3_OJJ'!Print_Area</vt:lpstr>
      <vt:lpstr>'5A4_NOCCA'!Print_Area</vt:lpstr>
      <vt:lpstr>'5A5_LSMSA'!Print_Area</vt:lpstr>
      <vt:lpstr>'5B1_RSD Orleans'!Print_Area</vt:lpstr>
      <vt:lpstr>'5B2_RSD LA'!Print_Area</vt:lpstr>
      <vt:lpstr>'5C1_New Type 2'!Print_Area</vt:lpstr>
      <vt:lpstr>'6_Local Deduct Calc'!Print_Area</vt:lpstr>
      <vt:lpstr>'7_Local Revenue'!Print_Area</vt:lpstr>
      <vt:lpstr>'8_2.1.16 SIS'!Print_Area</vt:lpstr>
      <vt:lpstr>'8A_2.1.16 3B&amp;5'!Print_Area</vt:lpstr>
      <vt:lpstr>'Table 1_State Summary'!Print_Area</vt:lpstr>
      <vt:lpstr>'Table 2A-1_EFT (Annual)'!Print_Area</vt:lpstr>
      <vt:lpstr>'2_State Distrib and Adjs'!Print_Titles</vt:lpstr>
      <vt:lpstr>'2A-2_EFT (Monthly)'!Print_Titles</vt:lpstr>
      <vt:lpstr>'3_Levels 1&amp;2'!Print_Titles</vt:lpstr>
      <vt:lpstr>'3A_Level 3'!Print_Titles</vt:lpstr>
      <vt:lpstr>'4_Level 4'!Print_Titles</vt:lpstr>
      <vt:lpstr>'5A1_Labs'!Print_Titles</vt:lpstr>
      <vt:lpstr>'5A2_Legacy Type 2'!Print_Titles</vt:lpstr>
      <vt:lpstr>'5A3_OJJ'!Print_Titles</vt:lpstr>
      <vt:lpstr>'5A4_NOCCA'!Print_Titles</vt:lpstr>
      <vt:lpstr>'5A5_LSMSA'!Print_Titles</vt:lpstr>
      <vt:lpstr>'5B1_RSD Orleans'!Print_Titles</vt:lpstr>
      <vt:lpstr>'5B2_RSD LA'!Print_Titles</vt:lpstr>
      <vt:lpstr>'5C1_New Type 2'!Print_Titles</vt:lpstr>
      <vt:lpstr>'7_Local Revenue'!Print_Titles</vt:lpstr>
      <vt:lpstr>'8_2.1.16 SIS'!Print_Titles</vt:lpstr>
      <vt:lpstr>'Table 2A-1_EFT (Annual)'!Print_Titles</vt:lpstr>
    </vt:vector>
  </TitlesOfParts>
  <Company>Louisiana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B. Smith</dc:creator>
  <cp:lastModifiedBy>Kristen B. Smith</cp:lastModifiedBy>
  <cp:lastPrinted>2017-06-12T21:38:46Z</cp:lastPrinted>
  <dcterms:created xsi:type="dcterms:W3CDTF">2017-06-12T20:00:31Z</dcterms:created>
  <dcterms:modified xsi:type="dcterms:W3CDTF">2017-07-18T19:16:41Z</dcterms:modified>
</cp:coreProperties>
</file>