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1"/>
  </bookViews>
  <sheets>
    <sheet name="Table 1 State Summary" sheetId="1" r:id="rId1"/>
    <sheet name="Table 2 Distributions &amp; Adjust" sheetId="2" r:id="rId2"/>
    <sheet name="March Midyear Adjustment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2">'March Midyear Adjustment'!$A$1:$I$81</definedName>
    <definedName name="_xlnm.Print_Area" localSheetId="0">'Table 1 State Summary'!$A$1:$H$74</definedName>
    <definedName name="_xlnm.Print_Titles" localSheetId="0">'Table 1 State Summary'!$2:$7</definedName>
    <definedName name="_xlnm.Print_Titles" localSheetId="1">'Table 2 Distributions &amp; Adjust'!$A:$B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<sst xmlns="http://schemas.openxmlformats.org/spreadsheetml/2006/main" count="302" uniqueCount="208">
  <si>
    <t>FY2007-2008 MFP Budget Letter</t>
  </si>
  <si>
    <t>TABLE 1: STATE LEVEL COMPARISON</t>
  </si>
  <si>
    <t>FY 2006-2007
Budget Letter
(March 2007)</t>
  </si>
  <si>
    <t>Comparison of  
FY2006-07 
Budget Letter to
FY2007-08 
Budget Letter</t>
  </si>
  <si>
    <t>% 
Change</t>
  </si>
  <si>
    <t>MFP Formula Items</t>
  </si>
  <si>
    <t>A.</t>
  </si>
  <si>
    <t>Level 1 Base Per Pupil Amount</t>
  </si>
  <si>
    <t>B.</t>
  </si>
  <si>
    <t>Total Weighted Membership</t>
  </si>
  <si>
    <t>1.</t>
  </si>
  <si>
    <t>October 1 / February 1 Membership</t>
  </si>
  <si>
    <t>2.</t>
  </si>
  <si>
    <t>At-Risk Weight Factor (19/21%)</t>
  </si>
  <si>
    <t>3.</t>
  </si>
  <si>
    <t>Vocational Weight Factor (5%)</t>
  </si>
  <si>
    <t>4.</t>
  </si>
  <si>
    <t>Exceptionalities Weight Factor (150%)</t>
  </si>
  <si>
    <t>5.</t>
  </si>
  <si>
    <t>Gifted/Talented Weight Factor (60%)</t>
  </si>
  <si>
    <t>6.</t>
  </si>
  <si>
    <t xml:space="preserve">Economy-of-Scale Weight Factor </t>
  </si>
  <si>
    <t>C.</t>
  </si>
  <si>
    <t>Total Level 1 State and Local Costs (A X B)</t>
  </si>
  <si>
    <t>State Share of Cost (C X 65%)</t>
  </si>
  <si>
    <t>Local Share of Cost (C X 35%)</t>
  </si>
  <si>
    <t>D.</t>
  </si>
  <si>
    <t>Total Local Revenues in MFP</t>
  </si>
  <si>
    <t>Total Net Assessed Property</t>
  </si>
  <si>
    <t>Total Est. Sales Tax Base</t>
  </si>
  <si>
    <t>Average Equivalent Millage Rate</t>
  </si>
  <si>
    <t>41.03 / 21.33</t>
  </si>
  <si>
    <t>Average Equivalent Sales Tax Rate</t>
  </si>
  <si>
    <t>1.96% / 1.02%</t>
  </si>
  <si>
    <t>Property Tax Revenue</t>
  </si>
  <si>
    <t>Sales Tax Revenue</t>
  </si>
  <si>
    <t>7.</t>
  </si>
  <si>
    <t>Other Revenues Considered</t>
  </si>
  <si>
    <t>E.</t>
  </si>
  <si>
    <t>Level 2 Eligible Local Revenue</t>
  </si>
  <si>
    <t>Level 2 State Support (E X 40%)</t>
  </si>
  <si>
    <t>F.</t>
  </si>
  <si>
    <t>Level 1 and 2 State Share (C1+E1)</t>
  </si>
  <si>
    <t>G.</t>
  </si>
  <si>
    <t>Level 3 Legislative Enhancements</t>
  </si>
  <si>
    <t>Certificated Staff Pay Raise (FY 02)</t>
  </si>
  <si>
    <t>Support Worker Pay Raise (FY 03)</t>
  </si>
  <si>
    <t>Certificated Staff Pay Raise (FY 06/07)</t>
  </si>
  <si>
    <t>Support Worker Pay Raise (FY 06/07)</t>
  </si>
  <si>
    <t xml:space="preserve">Proposed FY07/08 Certificated Pay Raise </t>
  </si>
  <si>
    <t>Proposed FY07/08 Support Worker Pay Raise</t>
  </si>
  <si>
    <t>Foreign Language Associates</t>
  </si>
  <si>
    <t>Accountability Student Transfers</t>
  </si>
  <si>
    <t>Mandated Cost Adjustment</t>
  </si>
  <si>
    <t>8.</t>
  </si>
  <si>
    <t>Hold Harmless (Total)</t>
  </si>
  <si>
    <t>9.</t>
  </si>
  <si>
    <t>Prior Year Pay Raise/Insurance Supplements</t>
  </si>
  <si>
    <t>10.</t>
  </si>
  <si>
    <t>Remaining Hold Harmless</t>
  </si>
  <si>
    <t>11.</t>
  </si>
  <si>
    <t>Year 1 Reduction of Remaining Hold Harmless</t>
  </si>
  <si>
    <t>12.</t>
  </si>
  <si>
    <t>Redistribution of Hold Harmless Phase-out</t>
  </si>
  <si>
    <t>13.</t>
  </si>
  <si>
    <t>Support for Hurricane-Affected Districts</t>
  </si>
  <si>
    <t>14.</t>
  </si>
  <si>
    <t>Retiree Health Care Aid for Hurricane-Affected</t>
  </si>
  <si>
    <t>H.</t>
  </si>
  <si>
    <t>Total State Share Implementation of</t>
  </si>
  <si>
    <t xml:space="preserve">Total State Formula  Allocation </t>
  </si>
  <si>
    <t>Per Pupil based on February 1 Membership</t>
  </si>
  <si>
    <t>Monthly Per Pupil based on February 1 Membership</t>
  </si>
  <si>
    <t>I.</t>
  </si>
  <si>
    <t xml:space="preserve">Other School Funding </t>
  </si>
  <si>
    <t>R.S. 17:350.21 Lab School Funding</t>
  </si>
  <si>
    <t>LSU Lab. School</t>
  </si>
  <si>
    <t>Southern Univ. Lab. School</t>
  </si>
  <si>
    <t>J.</t>
  </si>
  <si>
    <t>Recovery School District Funding</t>
  </si>
  <si>
    <t>Orleans</t>
  </si>
  <si>
    <t>K.</t>
  </si>
  <si>
    <t>Total MFP Allocation (H+I+J)</t>
  </si>
  <si>
    <t>L.</t>
  </si>
  <si>
    <t>Adjustments</t>
  </si>
  <si>
    <t>Plus/(Minus) Prior Year Adjustments</t>
  </si>
  <si>
    <t>Plus/(Minus) Prior Year Adjustments - LSU/SU Lab Schools</t>
  </si>
  <si>
    <t>Plus(Minus) Prior Year Adjustments - RSD</t>
  </si>
  <si>
    <t xml:space="preserve"> Mid-Year - Normal Student Growth</t>
  </si>
  <si>
    <t>October 2007</t>
  </si>
  <si>
    <t>February 2008</t>
  </si>
  <si>
    <t>RSD Transfers</t>
  </si>
  <si>
    <t>M.</t>
  </si>
  <si>
    <t>Total MFP Distribution (K+L) 
Pre-Katrina/Rita</t>
  </si>
  <si>
    <t>O.</t>
  </si>
  <si>
    <t>Total State MFP Appropriation</t>
  </si>
  <si>
    <t xml:space="preserve">Original Appropriation </t>
  </si>
  <si>
    <t>BA-7 for Mid-year Growth - October</t>
  </si>
  <si>
    <t>P.</t>
  </si>
  <si>
    <t>Budget Amendment to Increase/(Decrease)</t>
  </si>
  <si>
    <t xml:space="preserve">MFP Appropriation </t>
  </si>
  <si>
    <t>MFP BA-7 #1</t>
  </si>
  <si>
    <t>Total= $17,754,507</t>
  </si>
  <si>
    <t>October mid-year</t>
  </si>
  <si>
    <t>(2,933,019,020-2,922,336,485)</t>
  </si>
  <si>
    <t>Pay Raises</t>
  </si>
  <si>
    <t>(210,492,246 - 203,420,274)</t>
  </si>
  <si>
    <r>
      <t>FY2007-08</t>
    </r>
    <r>
      <rPr>
        <b/>
        <sz val="12"/>
        <color indexed="18"/>
        <rFont val="Arial Narrow"/>
        <family val="2"/>
      </rPr>
      <t xml:space="preserve">
</t>
    </r>
    <r>
      <rPr>
        <sz val="12"/>
        <color indexed="18"/>
        <rFont val="Arial Narrow"/>
        <family val="2"/>
      </rPr>
      <t>Budget Letter
Circular No. 1100
April 2008</t>
    </r>
  </si>
  <si>
    <t>LEA</t>
  </si>
  <si>
    <t>School
System</t>
  </si>
  <si>
    <t>FY2007-08 
MFP State
Share 
of Levels
1, 2, and 3</t>
  </si>
  <si>
    <t>FY05/06
 Audit 
Adjustments</t>
  </si>
  <si>
    <t>FY06/07 
Audit 
Adjustments</t>
  </si>
  <si>
    <t>Total Audit 
Adjustments</t>
  </si>
  <si>
    <t>Adjustments Due to Student, 
CAFR/AFR and PEP Audits</t>
  </si>
  <si>
    <t>Revised
April 2008
Less
State Share
Adjustment for
Recovery School District</t>
  </si>
  <si>
    <t>December 2007
Midyear 
Allocation 
based on
10.1.07 SIS
Data</t>
  </si>
  <si>
    <t>April 2008
Midyear 
Allocation 
based on
2.1.08  
SIS Data</t>
  </si>
  <si>
    <t>April 2008
Revised
FY2007-08 
Total MFP
Distribution 
with
Adjustments</t>
  </si>
  <si>
    <t>Year to Date
Payments
July 2007 
through
March 2008</t>
  </si>
  <si>
    <t>Amount Due
April 2008
through
June 2008</t>
  </si>
  <si>
    <t>Monthly
Payments
April 2008
through
June 2008</t>
  </si>
  <si>
    <t>Due 
District
(+)</t>
  </si>
  <si>
    <t>Due 
State
(-)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</si>
  <si>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</si>
  <si>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</si>
  <si>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</si>
  <si>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</si>
  <si>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</si>
  <si>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</si>
  <si>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</si>
  <si>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</si>
  <si>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</si>
  <si>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</si>
  <si>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</si>
  <si>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</si>
  <si>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</si>
  <si>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</si>
  <si>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</si>
  <si>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</si>
  <si>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</si>
  <si>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</si>
  <si>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</si>
  <si>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</si>
  <si>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</si>
  <si>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</si>
  <si>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</si>
  <si>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</si>
  <si>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</si>
  <si>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</si>
  <si>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</si>
  <si>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</si>
  <si>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</si>
  <si>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</si>
  <si>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</si>
  <si>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</si>
  <si>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</si>
  <si>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</si>
  <si>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</si>
  <si>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</si>
  <si>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</si>
  <si>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</si>
  <si>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</si>
  <si>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</si>
  <si>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</si>
  <si>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</si>
  <si>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</si>
  <si>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</si>
  <si>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</si>
  <si>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</si>
  <si>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</si>
  <si>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</si>
  <si>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</si>
  <si>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</si>
  <si>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</si>
  <si>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</si>
  <si>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</si>
  <si>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</si>
  <si>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</si>
  <si>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</si>
  <si>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</si>
  <si>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</si>
  <si>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</si>
  <si>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</si>
  <si>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</si>
  <si>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</si>
  <si>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</si>
  <si>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</si>
  <si>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</si>
  <si>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</si>
  <si>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</si>
  <si>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</si>
  <si>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</si>
  <si>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>Mid-Year Adjustment for Normal Growth of 50 or 1% on February 1, 2008</t>
  </si>
  <si>
    <t xml:space="preserve">October 1, 2007
MFP Membership
</t>
  </si>
  <si>
    <t xml:space="preserve">February 1, 2008
MFP 
Membership
</t>
  </si>
  <si>
    <t>Increases in Membership</t>
  </si>
  <si>
    <t xml:space="preserve">Percent
 Increase </t>
  </si>
  <si>
    <t>Number of Additional Students Based on 1% or Greater than 50 *</t>
  </si>
  <si>
    <t>One-Half the Per Pupil Amount per
 FY07-08 Budget Letter</t>
  </si>
  <si>
    <t>LEA TOTALS</t>
  </si>
  <si>
    <t>LSU Lab School</t>
  </si>
  <si>
    <t>Southern Lab School</t>
  </si>
  <si>
    <t>STATE TOTAL</t>
  </si>
  <si>
    <t>*  Per 2.1.08 SIS data, OPSB and RSD Operated did not have growth above the minimum funded guarantee for 10.1.07.</t>
  </si>
  <si>
    <t xml:space="preserve">   Two of the RSD charters had growth of 1% or 50 students above the minimum funded guarantee on 10.1.07, and</t>
  </si>
  <si>
    <t xml:space="preserve">   therefore qualify for the mid-year adjustment for growth on February 1, 2008.</t>
  </si>
  <si>
    <r>
      <t xml:space="preserve">Number of Additional Students times 
FY07-08
Budget Letter 
per Pupil Amount
</t>
    </r>
    <r>
      <rPr>
        <b/>
        <i/>
        <sz val="10"/>
        <rFont val="Arial"/>
        <family val="2"/>
      </rPr>
      <t>(Level 1, 2 &amp; 3)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</si>
</sst>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0.0000000"/>
    <numFmt numFmtId="168" formatCode="0.0%"/>
    <numFmt numFmtId="169" formatCode="&quot;$&quot;#,##0;[Red]&quot;$&quot;#,##0"/>
    <numFmt numFmtId="170" formatCode="0.000%"/>
    <numFmt numFmtId="171" formatCode="&quot;$&quot;#,##0.00"/>
    <numFmt numFmtId="172" formatCode="&quot;$&quot;#,##0.0_);[Red]\(&quot;$&quot;#,##0.0\)"/>
    <numFmt numFmtId="173" formatCode="#,##0.0"/>
    <numFmt numFmtId="174" formatCode="#,##0.0_);[Red]\(#,##0.0\)"/>
    <numFmt numFmtId="175" formatCode="&quot;$&quot;#,##0.0"/>
    <numFmt numFmtId="176" formatCode="_(* #,##0.000_);_(* \(#,##0.000\);_(* &quot;-&quot;??_);_(@_)"/>
    <numFmt numFmtId="177" formatCode="_(* #,##0.0000_);_(* \(#,##0.0000\);_(* &quot;-&quot;??_);_(@_)"/>
  </numFmts>
  <fonts count="6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18"/>
      <color indexed="2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4"/>
      <color indexed="18"/>
      <name val="Arial Narrow"/>
      <family val="2"/>
    </font>
    <font>
      <b/>
      <sz val="16"/>
      <color indexed="10"/>
      <name val="Arial"/>
      <family val="2"/>
    </font>
    <font>
      <sz val="10"/>
      <color indexed="18"/>
      <name val="Arial"/>
      <family val="0"/>
    </font>
    <font>
      <b/>
      <i/>
      <sz val="10"/>
      <color indexed="1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2"/>
      <color indexed="62"/>
      <name val="Arial Narrow"/>
      <family val="2"/>
    </font>
    <font>
      <b/>
      <sz val="12"/>
      <color indexed="20"/>
      <name val="Arial Narrow"/>
      <family val="2"/>
    </font>
    <font>
      <sz val="10"/>
      <color indexed="62"/>
      <name val="Arial Narrow"/>
      <family val="2"/>
    </font>
    <font>
      <sz val="12"/>
      <color indexed="62"/>
      <name val="Arial Narrow"/>
      <family val="2"/>
    </font>
    <font>
      <b/>
      <sz val="10"/>
      <color indexed="2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/>
    </border>
    <border>
      <left style="thin">
        <color indexed="63"/>
      </left>
      <right style="thin"/>
      <top style="thin">
        <color indexed="63"/>
      </top>
      <bottom style="double"/>
    </border>
    <border>
      <left style="thin"/>
      <right style="thin"/>
      <top style="thin"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15" fillId="0" borderId="23" xfId="0" applyFont="1" applyFill="1" applyBorder="1" applyAlignment="1">
      <alignment/>
    </xf>
    <xf numFmtId="5" fontId="15" fillId="0" borderId="23" xfId="0" applyNumberFormat="1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5" fontId="15" fillId="0" borderId="25" xfId="0" applyNumberFormat="1" applyFont="1" applyFill="1" applyBorder="1" applyAlignment="1" applyProtection="1">
      <alignment vertical="top"/>
      <protection/>
    </xf>
    <xf numFmtId="10" fontId="15" fillId="0" borderId="0" xfId="0" applyNumberFormat="1" applyFont="1" applyFill="1" applyBorder="1" applyAlignment="1" applyProtection="1">
      <alignment vertical="top"/>
      <protection/>
    </xf>
    <xf numFmtId="168" fontId="15" fillId="0" borderId="26" xfId="0" applyNumberFormat="1" applyFont="1" applyFill="1" applyBorder="1" applyAlignment="1" applyProtection="1">
      <alignment/>
      <protection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37" fontId="15" fillId="0" borderId="30" xfId="0" applyNumberFormat="1" applyFont="1" applyFill="1" applyBorder="1" applyAlignment="1" applyProtection="1">
      <alignment/>
      <protection/>
    </xf>
    <xf numFmtId="165" fontId="15" fillId="0" borderId="30" xfId="42" applyNumberFormat="1" applyFont="1" applyFill="1" applyBorder="1" applyAlignment="1" applyProtection="1">
      <alignment/>
      <protection/>
    </xf>
    <xf numFmtId="10" fontId="15" fillId="0" borderId="28" xfId="0" applyNumberFormat="1" applyFont="1" applyFill="1" applyBorder="1" applyAlignment="1" applyProtection="1">
      <alignment/>
      <protection/>
    </xf>
    <xf numFmtId="5" fontId="15" fillId="0" borderId="31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37" fontId="15" fillId="0" borderId="34" xfId="0" applyNumberFormat="1" applyFont="1" applyFill="1" applyBorder="1" applyAlignment="1" applyProtection="1">
      <alignment/>
      <protection/>
    </xf>
    <xf numFmtId="165" fontId="15" fillId="0" borderId="34" xfId="42" applyNumberFormat="1" applyFont="1" applyFill="1" applyBorder="1" applyAlignment="1" applyProtection="1">
      <alignment/>
      <protection/>
    </xf>
    <xf numFmtId="165" fontId="15" fillId="0" borderId="35" xfId="42" applyNumberFormat="1" applyFont="1" applyFill="1" applyBorder="1" applyAlignment="1" applyProtection="1">
      <alignment/>
      <protection/>
    </xf>
    <xf numFmtId="10" fontId="15" fillId="0" borderId="36" xfId="0" applyNumberFormat="1" applyFont="1" applyFill="1" applyBorder="1" applyAlignment="1" applyProtection="1">
      <alignment/>
      <protection/>
    </xf>
    <xf numFmtId="5" fontId="7" fillId="0" borderId="31" xfId="0" applyNumberFormat="1" applyFont="1" applyFill="1" applyBorder="1" applyAlignment="1" applyProtection="1">
      <alignment/>
      <protection/>
    </xf>
    <xf numFmtId="37" fontId="7" fillId="0" borderId="34" xfId="0" applyNumberFormat="1" applyFont="1" applyFill="1" applyBorder="1" applyAlignment="1" applyProtection="1">
      <alignment/>
      <protection/>
    </xf>
    <xf numFmtId="165" fontId="7" fillId="0" borderId="34" xfId="42" applyNumberFormat="1" applyFont="1" applyFill="1" applyBorder="1" applyAlignment="1" applyProtection="1">
      <alignment/>
      <protection/>
    </xf>
    <xf numFmtId="165" fontId="7" fillId="0" borderId="35" xfId="42" applyNumberFormat="1" applyFont="1" applyFill="1" applyBorder="1" applyAlignment="1" applyProtection="1">
      <alignment/>
      <protection/>
    </xf>
    <xf numFmtId="10" fontId="7" fillId="0" borderId="36" xfId="0" applyNumberFormat="1" applyFont="1" applyFill="1" applyBorder="1" applyAlignment="1" applyProtection="1">
      <alignment/>
      <protection/>
    </xf>
    <xf numFmtId="0" fontId="7" fillId="0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37" fontId="15" fillId="0" borderId="38" xfId="0" applyNumberFormat="1" applyFont="1" applyFill="1" applyBorder="1" applyAlignment="1" applyProtection="1">
      <alignment horizontal="right"/>
      <protection/>
    </xf>
    <xf numFmtId="165" fontId="15" fillId="0" borderId="38" xfId="42" applyNumberFormat="1" applyFont="1" applyFill="1" applyBorder="1" applyAlignment="1" applyProtection="1">
      <alignment horizontal="right"/>
      <protection/>
    </xf>
    <xf numFmtId="165" fontId="15" fillId="0" borderId="38" xfId="42" applyNumberFormat="1" applyFont="1" applyFill="1" applyBorder="1" applyAlignment="1" applyProtection="1">
      <alignment/>
      <protection/>
    </xf>
    <xf numFmtId="10" fontId="15" fillId="0" borderId="22" xfId="0" applyNumberFormat="1" applyFont="1" applyFill="1" applyBorder="1" applyAlignment="1" applyProtection="1">
      <alignment/>
      <protection/>
    </xf>
    <xf numFmtId="5" fontId="7" fillId="0" borderId="15" xfId="0" applyNumberFormat="1" applyFont="1" applyFill="1" applyBorder="1" applyAlignment="1" applyProtection="1">
      <alignment/>
      <protection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37" fontId="15" fillId="0" borderId="42" xfId="0" applyNumberFormat="1" applyFont="1" applyFill="1" applyBorder="1" applyAlignment="1" applyProtection="1">
      <alignment horizontal="right"/>
      <protection/>
    </xf>
    <xf numFmtId="5" fontId="15" fillId="0" borderId="42" xfId="0" applyNumberFormat="1" applyFont="1" applyFill="1" applyBorder="1" applyAlignment="1" applyProtection="1">
      <alignment horizontal="right"/>
      <protection/>
    </xf>
    <xf numFmtId="10" fontId="15" fillId="0" borderId="40" xfId="0" applyNumberFormat="1" applyFont="1" applyFill="1" applyBorder="1" applyAlignment="1" applyProtection="1">
      <alignment/>
      <protection/>
    </xf>
    <xf numFmtId="5" fontId="7" fillId="0" borderId="26" xfId="0" applyNumberFormat="1" applyFont="1" applyFill="1" applyBorder="1" applyAlignment="1" applyProtection="1">
      <alignment/>
      <protection/>
    </xf>
    <xf numFmtId="0" fontId="7" fillId="0" borderId="36" xfId="0" applyFont="1" applyFill="1" applyBorder="1" applyAlignment="1">
      <alignment horizontal="left"/>
    </xf>
    <xf numFmtId="0" fontId="15" fillId="0" borderId="36" xfId="0" applyFont="1" applyFill="1" applyBorder="1" applyAlignment="1">
      <alignment/>
    </xf>
    <xf numFmtId="5" fontId="15" fillId="0" borderId="35" xfId="0" applyNumberFormat="1" applyFont="1" applyFill="1" applyBorder="1" applyAlignment="1" applyProtection="1">
      <alignment/>
      <protection/>
    </xf>
    <xf numFmtId="0" fontId="8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5" fontId="8" fillId="0" borderId="35" xfId="0" applyNumberFormat="1" applyFont="1" applyFill="1" applyBorder="1" applyAlignment="1" applyProtection="1">
      <alignment/>
      <protection/>
    </xf>
    <xf numFmtId="10" fontId="8" fillId="0" borderId="36" xfId="0" applyNumberFormat="1" applyFont="1" applyFill="1" applyBorder="1" applyAlignment="1" applyProtection="1">
      <alignment/>
      <protection/>
    </xf>
    <xf numFmtId="0" fontId="7" fillId="0" borderId="4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/>
    </xf>
    <xf numFmtId="5" fontId="15" fillId="0" borderId="42" xfId="0" applyNumberFormat="1" applyFont="1" applyFill="1" applyBorder="1" applyAlignment="1" applyProtection="1">
      <alignment/>
      <protection/>
    </xf>
    <xf numFmtId="5" fontId="15" fillId="0" borderId="43" xfId="0" applyNumberFormat="1" applyFont="1" applyFill="1" applyBorder="1" applyAlignment="1" applyProtection="1">
      <alignment/>
      <protection/>
    </xf>
    <xf numFmtId="0" fontId="7" fillId="0" borderId="44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39" fontId="15" fillId="0" borderId="35" xfId="0" applyNumberFormat="1" applyFont="1" applyFill="1" applyBorder="1" applyAlignment="1" applyProtection="1">
      <alignment/>
      <protection/>
    </xf>
    <xf numFmtId="43" fontId="15" fillId="0" borderId="35" xfId="42" applyFont="1" applyFill="1" applyBorder="1" applyAlignment="1" applyProtection="1">
      <alignment horizontal="right"/>
      <protection/>
    </xf>
    <xf numFmtId="43" fontId="15" fillId="0" borderId="35" xfId="42" applyFont="1" applyFill="1" applyBorder="1" applyAlignment="1" applyProtection="1">
      <alignment/>
      <protection/>
    </xf>
    <xf numFmtId="10" fontId="15" fillId="0" borderId="35" xfId="0" applyNumberFormat="1" applyFont="1" applyFill="1" applyBorder="1" applyAlignment="1" applyProtection="1">
      <alignment/>
      <protection/>
    </xf>
    <xf numFmtId="10" fontId="15" fillId="0" borderId="35" xfId="59" applyNumberFormat="1" applyFont="1" applyFill="1" applyBorder="1" applyAlignment="1" applyProtection="1">
      <alignment horizontal="right"/>
      <protection/>
    </xf>
    <xf numFmtId="10" fontId="15" fillId="0" borderId="35" xfId="59" applyNumberFormat="1" applyFont="1" applyFill="1" applyBorder="1" applyAlignment="1" applyProtection="1">
      <alignment/>
      <protection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left"/>
    </xf>
    <xf numFmtId="5" fontId="15" fillId="0" borderId="48" xfId="0" applyNumberFormat="1" applyFont="1" applyFill="1" applyBorder="1" applyAlignment="1" applyProtection="1">
      <alignment/>
      <protection/>
    </xf>
    <xf numFmtId="10" fontId="15" fillId="0" borderId="47" xfId="0" applyNumberFormat="1" applyFont="1" applyFill="1" applyBorder="1" applyAlignment="1" applyProtection="1">
      <alignment/>
      <protection/>
    </xf>
    <xf numFmtId="0" fontId="7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 quotePrefix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5" fontId="8" fillId="0" borderId="51" xfId="0" applyNumberFormat="1" applyFont="1" applyFill="1" applyBorder="1" applyAlignment="1" applyProtection="1">
      <alignment vertical="center"/>
      <protection/>
    </xf>
    <xf numFmtId="10" fontId="8" fillId="0" borderId="52" xfId="0" applyNumberFormat="1" applyFont="1" applyFill="1" applyBorder="1" applyAlignment="1" applyProtection="1">
      <alignment/>
      <protection/>
    </xf>
    <xf numFmtId="0" fontId="8" fillId="0" borderId="44" xfId="0" applyFont="1" applyFill="1" applyBorder="1" applyAlignment="1">
      <alignment horizontal="center" vertical="center"/>
    </xf>
    <xf numFmtId="5" fontId="9" fillId="0" borderId="53" xfId="0" applyNumberFormat="1" applyFont="1" applyFill="1" applyBorder="1" applyAlignment="1" applyProtection="1">
      <alignment vertical="center"/>
      <protection/>
    </xf>
    <xf numFmtId="10" fontId="9" fillId="0" borderId="54" xfId="0" applyNumberFormat="1" applyFont="1" applyFill="1" applyBorder="1" applyAlignment="1" applyProtection="1">
      <alignment/>
      <protection/>
    </xf>
    <xf numFmtId="5" fontId="7" fillId="0" borderId="55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32" xfId="0" applyFont="1" applyFill="1" applyBorder="1" applyAlignment="1" quotePrefix="1">
      <alignment horizontal="center" vertical="center" wrapText="1"/>
    </xf>
    <xf numFmtId="0" fontId="7" fillId="0" borderId="56" xfId="0" applyFont="1" applyFill="1" applyBorder="1" applyAlignment="1">
      <alignment horizontal="left" vertical="center" wrapText="1"/>
    </xf>
    <xf numFmtId="5" fontId="15" fillId="0" borderId="34" xfId="0" applyNumberFormat="1" applyFont="1" applyFill="1" applyBorder="1" applyAlignment="1" applyProtection="1">
      <alignment vertical="center"/>
      <protection/>
    </xf>
    <xf numFmtId="10" fontId="15" fillId="0" borderId="57" xfId="0" applyNumberFormat="1" applyFont="1" applyFill="1" applyBorder="1" applyAlignment="1" applyProtection="1">
      <alignment/>
      <protection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5" fontId="15" fillId="0" borderId="60" xfId="0" applyNumberFormat="1" applyFont="1" applyFill="1" applyBorder="1" applyAlignment="1" applyProtection="1">
      <alignment vertical="center"/>
      <protection/>
    </xf>
    <xf numFmtId="5" fontId="15" fillId="0" borderId="61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5" fontId="15" fillId="0" borderId="25" xfId="0" applyNumberFormat="1" applyFont="1" applyFill="1" applyBorder="1" applyAlignment="1" applyProtection="1">
      <alignment vertical="center"/>
      <protection/>
    </xf>
    <xf numFmtId="5" fontId="15" fillId="0" borderId="38" xfId="0" applyNumberFormat="1" applyFont="1" applyFill="1" applyBorder="1" applyAlignment="1" applyProtection="1">
      <alignment vertical="center"/>
      <protection/>
    </xf>
    <xf numFmtId="10" fontId="15" fillId="0" borderId="62" xfId="0" applyNumberFormat="1" applyFont="1" applyFill="1" applyBorder="1" applyAlignment="1" applyProtection="1">
      <alignment/>
      <protection/>
    </xf>
    <xf numFmtId="0" fontId="8" fillId="33" borderId="27" xfId="0" applyFont="1" applyFill="1" applyBorder="1" applyAlignment="1" quotePrefix="1">
      <alignment horizontal="center"/>
    </xf>
    <xf numFmtId="0" fontId="8" fillId="33" borderId="63" xfId="0" applyFont="1" applyFill="1" applyBorder="1" applyAlignment="1">
      <alignment horizontal="left"/>
    </xf>
    <xf numFmtId="0" fontId="9" fillId="33" borderId="63" xfId="0" applyFont="1" applyFill="1" applyBorder="1" applyAlignment="1">
      <alignment/>
    </xf>
    <xf numFmtId="5" fontId="9" fillId="33" borderId="64" xfId="0" applyNumberFormat="1" applyFont="1" applyFill="1" applyBorder="1" applyAlignment="1" applyProtection="1">
      <alignment/>
      <protection/>
    </xf>
    <xf numFmtId="10" fontId="9" fillId="33" borderId="63" xfId="0" applyNumberFormat="1" applyFont="1" applyFill="1" applyBorder="1" applyAlignment="1" applyProtection="1">
      <alignment/>
      <protection/>
    </xf>
    <xf numFmtId="5" fontId="15" fillId="33" borderId="65" xfId="0" applyNumberFormat="1" applyFont="1" applyFill="1" applyBorder="1" applyAlignment="1" applyProtection="1">
      <alignment/>
      <protection/>
    </xf>
    <xf numFmtId="0" fontId="9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5" fontId="8" fillId="33" borderId="25" xfId="0" applyNumberFormat="1" applyFont="1" applyFill="1" applyBorder="1" applyAlignment="1" applyProtection="1">
      <alignment/>
      <protection/>
    </xf>
    <xf numFmtId="10" fontId="9" fillId="33" borderId="62" xfId="0" applyNumberFormat="1" applyFont="1" applyFill="1" applyBorder="1" applyAlignment="1" applyProtection="1">
      <alignment/>
      <protection/>
    </xf>
    <xf numFmtId="5" fontId="7" fillId="33" borderId="15" xfId="0" applyNumberFormat="1" applyFont="1" applyFill="1" applyBorder="1" applyAlignment="1" applyProtection="1">
      <alignment/>
      <protection/>
    </xf>
    <xf numFmtId="7" fontId="8" fillId="33" borderId="25" xfId="0" applyNumberFormat="1" applyFont="1" applyFill="1" applyBorder="1" applyAlignment="1" applyProtection="1">
      <alignment/>
      <protection/>
    </xf>
    <xf numFmtId="10" fontId="9" fillId="33" borderId="0" xfId="0" applyNumberFormat="1" applyFont="1" applyFill="1" applyBorder="1" applyAlignment="1" applyProtection="1">
      <alignment/>
      <protection/>
    </xf>
    <xf numFmtId="0" fontId="9" fillId="33" borderId="39" xfId="0" applyFont="1" applyFill="1" applyBorder="1" applyAlignment="1">
      <alignment/>
    </xf>
    <xf numFmtId="0" fontId="8" fillId="33" borderId="40" xfId="0" applyFont="1" applyFill="1" applyBorder="1" applyAlignment="1">
      <alignment horizontal="left"/>
    </xf>
    <xf numFmtId="0" fontId="9" fillId="33" borderId="40" xfId="0" applyFont="1" applyFill="1" applyBorder="1" applyAlignment="1">
      <alignment/>
    </xf>
    <xf numFmtId="7" fontId="8" fillId="33" borderId="42" xfId="0" applyNumberFormat="1" applyFont="1" applyFill="1" applyBorder="1" applyAlignment="1" applyProtection="1">
      <alignment/>
      <protection/>
    </xf>
    <xf numFmtId="5" fontId="8" fillId="33" borderId="42" xfId="0" applyNumberFormat="1" applyFont="1" applyFill="1" applyBorder="1" applyAlignment="1" applyProtection="1">
      <alignment/>
      <protection/>
    </xf>
    <xf numFmtId="10" fontId="9" fillId="33" borderId="40" xfId="0" applyNumberFormat="1" applyFont="1" applyFill="1" applyBorder="1" applyAlignment="1" applyProtection="1">
      <alignment/>
      <protection/>
    </xf>
    <xf numFmtId="5" fontId="7" fillId="33" borderId="26" xfId="0" applyNumberFormat="1" applyFont="1" applyFill="1" applyBorder="1" applyAlignment="1" applyProtection="1">
      <alignment/>
      <protection/>
    </xf>
    <xf numFmtId="0" fontId="8" fillId="0" borderId="44" xfId="0" applyFont="1" applyFill="1" applyBorder="1" applyAlignment="1" quotePrefix="1">
      <alignment horizontal="center"/>
    </xf>
    <xf numFmtId="5" fontId="8" fillId="0" borderId="66" xfId="0" applyNumberFormat="1" applyFont="1" applyFill="1" applyBorder="1" applyAlignment="1" applyProtection="1">
      <alignment/>
      <protection/>
    </xf>
    <xf numFmtId="5" fontId="8" fillId="0" borderId="67" xfId="0" applyNumberFormat="1" applyFont="1" applyFill="1" applyBorder="1" applyAlignment="1" applyProtection="1">
      <alignment/>
      <protection/>
    </xf>
    <xf numFmtId="5" fontId="8" fillId="0" borderId="0" xfId="0" applyNumberFormat="1" applyFont="1" applyFill="1" applyBorder="1" applyAlignment="1" applyProtection="1">
      <alignment/>
      <protection/>
    </xf>
    <xf numFmtId="10" fontId="9" fillId="0" borderId="66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8" fillId="0" borderId="59" xfId="0" applyFont="1" applyFill="1" applyBorder="1" applyAlignment="1">
      <alignment horizontal="left"/>
    </xf>
    <xf numFmtId="0" fontId="15" fillId="0" borderId="15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left"/>
    </xf>
    <xf numFmtId="5" fontId="15" fillId="0" borderId="25" xfId="0" applyNumberFormat="1" applyFont="1" applyFill="1" applyBorder="1" applyAlignment="1" applyProtection="1">
      <alignment/>
      <protection/>
    </xf>
    <xf numFmtId="10" fontId="15" fillId="0" borderId="0" xfId="0" applyNumberFormat="1" applyFont="1" applyFill="1" applyBorder="1" applyAlignment="1" applyProtection="1">
      <alignment/>
      <protection/>
    </xf>
    <xf numFmtId="0" fontId="7" fillId="0" borderId="68" xfId="0" applyFont="1" applyFill="1" applyBorder="1" applyAlignment="1" quotePrefix="1">
      <alignment horizontal="center"/>
    </xf>
    <xf numFmtId="0" fontId="7" fillId="0" borderId="68" xfId="0" applyFont="1" applyFill="1" applyBorder="1" applyAlignment="1">
      <alignment horizontal="left"/>
    </xf>
    <xf numFmtId="5" fontId="15" fillId="0" borderId="69" xfId="0" applyNumberFormat="1" applyFont="1" applyFill="1" applyBorder="1" applyAlignment="1" applyProtection="1">
      <alignment/>
      <protection/>
    </xf>
    <xf numFmtId="10" fontId="15" fillId="0" borderId="70" xfId="0" applyNumberFormat="1" applyFont="1" applyFill="1" applyBorder="1" applyAlignment="1" applyProtection="1">
      <alignment/>
      <protection/>
    </xf>
    <xf numFmtId="5" fontId="15" fillId="0" borderId="24" xfId="0" applyNumberFormat="1" applyFont="1" applyFill="1" applyBorder="1" applyAlignment="1" applyProtection="1">
      <alignment/>
      <protection/>
    </xf>
    <xf numFmtId="0" fontId="8" fillId="0" borderId="71" xfId="0" applyFont="1" applyFill="1" applyBorder="1" applyAlignment="1" quotePrefix="1">
      <alignment horizontal="center"/>
    </xf>
    <xf numFmtId="0" fontId="8" fillId="0" borderId="70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left"/>
    </xf>
    <xf numFmtId="5" fontId="15" fillId="0" borderId="72" xfId="0" applyNumberFormat="1" applyFont="1" applyFill="1" applyBorder="1" applyAlignment="1" applyProtection="1">
      <alignment/>
      <protection/>
    </xf>
    <xf numFmtId="0" fontId="15" fillId="0" borderId="39" xfId="0" applyFont="1" applyFill="1" applyBorder="1" applyAlignment="1">
      <alignment/>
    </xf>
    <xf numFmtId="5" fontId="15" fillId="0" borderId="26" xfId="0" applyNumberFormat="1" applyFont="1" applyFill="1" applyBorder="1" applyAlignment="1" applyProtection="1">
      <alignment/>
      <protection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 quotePrefix="1">
      <alignment horizontal="left" vertical="center"/>
    </xf>
    <xf numFmtId="0" fontId="8" fillId="33" borderId="50" xfId="0" applyFont="1" applyFill="1" applyBorder="1" applyAlignment="1">
      <alignment horizontal="left" vertical="center"/>
    </xf>
    <xf numFmtId="5" fontId="8" fillId="33" borderId="51" xfId="0" applyNumberFormat="1" applyFont="1" applyFill="1" applyBorder="1" applyAlignment="1" applyProtection="1">
      <alignment vertical="center"/>
      <protection/>
    </xf>
    <xf numFmtId="10" fontId="8" fillId="33" borderId="50" xfId="0" applyNumberFormat="1" applyFont="1" applyFill="1" applyBorder="1" applyAlignment="1" applyProtection="1">
      <alignment vertical="center"/>
      <protection/>
    </xf>
    <xf numFmtId="5" fontId="7" fillId="33" borderId="26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center"/>
    </xf>
    <xf numFmtId="10" fontId="9" fillId="0" borderId="36" xfId="0" applyNumberFormat="1" applyFont="1" applyFill="1" applyBorder="1" applyAlignment="1" applyProtection="1">
      <alignment/>
      <protection/>
    </xf>
    <xf numFmtId="0" fontId="7" fillId="0" borderId="21" xfId="0" applyFont="1" applyFill="1" applyBorder="1" applyAlignment="1">
      <alignment horizontal="center"/>
    </xf>
    <xf numFmtId="5" fontId="7" fillId="0" borderId="35" xfId="0" applyNumberFormat="1" applyFont="1" applyFill="1" applyBorder="1" applyAlignment="1" applyProtection="1">
      <alignment/>
      <protection/>
    </xf>
    <xf numFmtId="0" fontId="7" fillId="0" borderId="36" xfId="0" applyFont="1" applyFill="1" applyBorder="1" applyAlignment="1" quotePrefix="1">
      <alignment horizontal="center"/>
    </xf>
    <xf numFmtId="0" fontId="7" fillId="0" borderId="36" xfId="0" applyFont="1" applyFill="1" applyBorder="1" applyAlignment="1">
      <alignment horizontal="left" wrapText="1"/>
    </xf>
    <xf numFmtId="5" fontId="7" fillId="0" borderId="25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73" xfId="0" applyBorder="1" applyAlignment="1">
      <alignment/>
    </xf>
    <xf numFmtId="5" fontId="15" fillId="0" borderId="74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5" fontId="15" fillId="0" borderId="62" xfId="0" applyNumberFormat="1" applyFont="1" applyFill="1" applyBorder="1" applyAlignment="1" applyProtection="1">
      <alignment/>
      <protection/>
    </xf>
    <xf numFmtId="5" fontId="7" fillId="0" borderId="75" xfId="0" applyNumberFormat="1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5" fontId="15" fillId="0" borderId="76" xfId="0" applyNumberFormat="1" applyFont="1" applyFill="1" applyBorder="1" applyAlignment="1" applyProtection="1">
      <alignment/>
      <protection/>
    </xf>
    <xf numFmtId="0" fontId="7" fillId="0" borderId="32" xfId="0" applyFont="1" applyFill="1" applyBorder="1" applyAlignment="1" quotePrefix="1">
      <alignment horizontal="center"/>
    </xf>
    <xf numFmtId="5" fontId="15" fillId="0" borderId="61" xfId="0" applyNumberFormat="1" applyFont="1" applyFill="1" applyBorder="1" applyAlignment="1" applyProtection="1">
      <alignment/>
      <protection/>
    </xf>
    <xf numFmtId="5" fontId="16" fillId="0" borderId="0" xfId="0" applyNumberFormat="1" applyFont="1" applyBorder="1" applyAlignment="1">
      <alignment/>
    </xf>
    <xf numFmtId="5" fontId="15" fillId="0" borderId="34" xfId="0" applyNumberFormat="1" applyFont="1" applyFill="1" applyBorder="1" applyAlignment="1" applyProtection="1">
      <alignment/>
      <protection/>
    </xf>
    <xf numFmtId="10" fontId="15" fillId="0" borderId="73" xfId="0" applyNumberFormat="1" applyFont="1" applyFill="1" applyBorder="1" applyAlignment="1" applyProtection="1">
      <alignment/>
      <protection/>
    </xf>
    <xf numFmtId="49" fontId="7" fillId="0" borderId="37" xfId="0" applyNumberFormat="1" applyFont="1" applyFill="1" applyBorder="1" applyAlignment="1">
      <alignment horizontal="left"/>
    </xf>
    <xf numFmtId="5" fontId="15" fillId="0" borderId="38" xfId="0" applyNumberFormat="1" applyFont="1" applyFill="1" applyBorder="1" applyAlignment="1" applyProtection="1">
      <alignment/>
      <protection/>
    </xf>
    <xf numFmtId="5" fontId="15" fillId="0" borderId="38" xfId="0" applyNumberFormat="1" applyFont="1" applyFill="1" applyBorder="1" applyAlignment="1" applyProtection="1">
      <alignment/>
      <protection/>
    </xf>
    <xf numFmtId="5" fontId="15" fillId="0" borderId="77" xfId="0" applyNumberFormat="1" applyFont="1" applyFill="1" applyBorder="1" applyAlignment="1" applyProtection="1">
      <alignment/>
      <protection/>
    </xf>
    <xf numFmtId="5" fontId="15" fillId="0" borderId="78" xfId="0" applyNumberFormat="1" applyFont="1" applyFill="1" applyBorder="1" applyAlignment="1" applyProtection="1">
      <alignment/>
      <protection/>
    </xf>
    <xf numFmtId="0" fontId="7" fillId="0" borderId="56" xfId="0" applyFont="1" applyFill="1" applyBorder="1" applyAlignment="1">
      <alignment horizontal="left"/>
    </xf>
    <xf numFmtId="5" fontId="15" fillId="0" borderId="79" xfId="0" applyNumberFormat="1" applyFont="1" applyFill="1" applyBorder="1" applyAlignment="1" applyProtection="1">
      <alignment/>
      <protection/>
    </xf>
    <xf numFmtId="0" fontId="17" fillId="33" borderId="80" xfId="0" applyFont="1" applyFill="1" applyBorder="1" applyAlignment="1">
      <alignment horizontal="center" vertical="center" wrapText="1"/>
    </xf>
    <xf numFmtId="5" fontId="17" fillId="33" borderId="81" xfId="0" applyNumberFormat="1" applyFont="1" applyFill="1" applyBorder="1" applyAlignment="1" applyProtection="1">
      <alignment/>
      <protection/>
    </xf>
    <xf numFmtId="10" fontId="15" fillId="33" borderId="82" xfId="0" applyNumberFormat="1" applyFont="1" applyFill="1" applyBorder="1" applyAlignment="1" applyProtection="1">
      <alignment/>
      <protection/>
    </xf>
    <xf numFmtId="5" fontId="7" fillId="33" borderId="83" xfId="0" applyNumberFormat="1" applyFont="1" applyFill="1" applyBorder="1" applyAlignment="1" applyProtection="1">
      <alignment/>
      <protection/>
    </xf>
    <xf numFmtId="0" fontId="17" fillId="33" borderId="84" xfId="0" applyFont="1" applyFill="1" applyBorder="1" applyAlignment="1">
      <alignment horizontal="center" vertical="center" wrapText="1"/>
    </xf>
    <xf numFmtId="5" fontId="17" fillId="33" borderId="85" xfId="0" applyNumberFormat="1" applyFont="1" applyFill="1" applyBorder="1" applyAlignment="1" applyProtection="1">
      <alignment/>
      <protection/>
    </xf>
    <xf numFmtId="5" fontId="18" fillId="33" borderId="85" xfId="0" applyNumberFormat="1" applyFont="1" applyFill="1" applyBorder="1" applyAlignment="1" applyProtection="1">
      <alignment/>
      <protection/>
    </xf>
    <xf numFmtId="10" fontId="15" fillId="33" borderId="86" xfId="0" applyNumberFormat="1" applyFont="1" applyFill="1" applyBorder="1" applyAlignment="1" applyProtection="1">
      <alignment/>
      <protection/>
    </xf>
    <xf numFmtId="5" fontId="7" fillId="33" borderId="87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>
      <alignment horizontal="center" vertical="center"/>
    </xf>
    <xf numFmtId="5" fontId="8" fillId="33" borderId="88" xfId="0" applyNumberFormat="1" applyFont="1" applyFill="1" applyBorder="1" applyAlignment="1" applyProtection="1">
      <alignment vertical="center"/>
      <protection/>
    </xf>
    <xf numFmtId="165" fontId="18" fillId="33" borderId="88" xfId="0" applyNumberFormat="1" applyFont="1" applyFill="1" applyBorder="1" applyAlignment="1" applyProtection="1">
      <alignment vertical="center"/>
      <protection/>
    </xf>
    <xf numFmtId="10" fontId="9" fillId="33" borderId="59" xfId="0" applyNumberFormat="1" applyFont="1" applyFill="1" applyBorder="1" applyAlignment="1" applyProtection="1">
      <alignment vertical="center"/>
      <protection/>
    </xf>
    <xf numFmtId="5" fontId="15" fillId="33" borderId="72" xfId="0" applyNumberFormat="1" applyFont="1" applyFill="1" applyBorder="1" applyAlignment="1" applyProtection="1">
      <alignment vertical="center"/>
      <protection/>
    </xf>
    <xf numFmtId="0" fontId="8" fillId="33" borderId="39" xfId="0" applyFont="1" applyFill="1" applyBorder="1" applyAlignment="1">
      <alignment horizontal="center" vertical="center"/>
    </xf>
    <xf numFmtId="5" fontId="8" fillId="33" borderId="41" xfId="0" applyNumberFormat="1" applyFont="1" applyFill="1" applyBorder="1" applyAlignment="1" applyProtection="1">
      <alignment vertical="center"/>
      <protection/>
    </xf>
    <xf numFmtId="165" fontId="18" fillId="33" borderId="41" xfId="0" applyNumberFormat="1" applyFont="1" applyFill="1" applyBorder="1" applyAlignment="1" applyProtection="1">
      <alignment vertical="center"/>
      <protection/>
    </xf>
    <xf numFmtId="10" fontId="9" fillId="33" borderId="40" xfId="0" applyNumberFormat="1" applyFont="1" applyFill="1" applyBorder="1" applyAlignment="1" applyProtection="1">
      <alignment vertical="center"/>
      <protection/>
    </xf>
    <xf numFmtId="5" fontId="15" fillId="33" borderId="26" xfId="0" applyNumberFormat="1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/>
    </xf>
    <xf numFmtId="5" fontId="19" fillId="0" borderId="16" xfId="0" applyNumberFormat="1" applyFont="1" applyFill="1" applyBorder="1" applyAlignment="1">
      <alignment horizontal="center" wrapText="1"/>
    </xf>
    <xf numFmtId="5" fontId="20" fillId="0" borderId="16" xfId="0" applyNumberFormat="1" applyFont="1" applyFill="1" applyBorder="1" applyAlignment="1">
      <alignment/>
    </xf>
    <xf numFmtId="5" fontId="15" fillId="0" borderId="15" xfId="0" applyNumberFormat="1" applyFont="1" applyFill="1" applyBorder="1" applyAlignment="1" applyProtection="1">
      <alignment/>
      <protection/>
    </xf>
    <xf numFmtId="0" fontId="17" fillId="0" borderId="17" xfId="0" applyFont="1" applyFill="1" applyBorder="1" applyAlignment="1">
      <alignment horizontal="left"/>
    </xf>
    <xf numFmtId="0" fontId="17" fillId="0" borderId="18" xfId="0" applyFont="1" applyFill="1" applyBorder="1" applyAlignment="1" quotePrefix="1">
      <alignment horizontal="left"/>
    </xf>
    <xf numFmtId="0" fontId="17" fillId="0" borderId="18" xfId="0" applyFont="1" applyFill="1" applyBorder="1" applyAlignment="1">
      <alignment horizontal="left"/>
    </xf>
    <xf numFmtId="5" fontId="17" fillId="0" borderId="89" xfId="0" applyNumberFormat="1" applyFont="1" applyFill="1" applyBorder="1" applyAlignment="1" applyProtection="1">
      <alignment/>
      <protection/>
    </xf>
    <xf numFmtId="10" fontId="15" fillId="0" borderId="90" xfId="0" applyNumberFormat="1" applyFont="1" applyFill="1" applyBorder="1" applyAlignment="1" applyProtection="1">
      <alignment/>
      <protection/>
    </xf>
    <xf numFmtId="5" fontId="7" fillId="0" borderId="2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right"/>
    </xf>
    <xf numFmtId="5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5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5" fontId="18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5" fontId="21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34" borderId="91" xfId="0" applyNumberFormat="1" applyFont="1" applyFill="1" applyBorder="1" applyAlignment="1" applyProtection="1">
      <alignment horizontal="center"/>
      <protection/>
    </xf>
    <xf numFmtId="1" fontId="16" fillId="34" borderId="92" xfId="0" applyNumberFormat="1" applyFont="1" applyFill="1" applyBorder="1" applyAlignment="1" applyProtection="1">
      <alignment horizontal="center"/>
      <protection/>
    </xf>
    <xf numFmtId="1" fontId="21" fillId="34" borderId="9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94" xfId="0" applyFont="1" applyFill="1" applyBorder="1" applyAlignment="1" applyProtection="1">
      <alignment/>
      <protection/>
    </xf>
    <xf numFmtId="0" fontId="0" fillId="0" borderId="95" xfId="0" applyFont="1" applyFill="1" applyBorder="1" applyAlignment="1" applyProtection="1">
      <alignment/>
      <protection/>
    </xf>
    <xf numFmtId="5" fontId="0" fillId="0" borderId="96" xfId="0" applyNumberFormat="1" applyFont="1" applyFill="1" applyBorder="1" applyAlignment="1" applyProtection="1">
      <alignment/>
      <protection/>
    </xf>
    <xf numFmtId="6" fontId="0" fillId="0" borderId="96" xfId="0" applyNumberFormat="1" applyFont="1" applyFill="1" applyBorder="1" applyAlignment="1" applyProtection="1">
      <alignment/>
      <protection/>
    </xf>
    <xf numFmtId="0" fontId="0" fillId="0" borderId="97" xfId="0" applyFont="1" applyFill="1" applyBorder="1" applyAlignment="1" applyProtection="1">
      <alignment/>
      <protection/>
    </xf>
    <xf numFmtId="0" fontId="0" fillId="0" borderId="98" xfId="0" applyFont="1" applyFill="1" applyBorder="1" applyAlignment="1" applyProtection="1">
      <alignment/>
      <protection/>
    </xf>
    <xf numFmtId="5" fontId="0" fillId="0" borderId="93" xfId="0" applyNumberFormat="1" applyFont="1" applyFill="1" applyBorder="1" applyAlignment="1" applyProtection="1">
      <alignment/>
      <protection/>
    </xf>
    <xf numFmtId="6" fontId="0" fillId="0" borderId="93" xfId="0" applyNumberFormat="1" applyFont="1" applyFill="1" applyBorder="1" applyAlignment="1" applyProtection="1">
      <alignment/>
      <protection/>
    </xf>
    <xf numFmtId="0" fontId="0" fillId="0" borderId="99" xfId="0" applyFont="1" applyFill="1" applyBorder="1" applyAlignment="1" applyProtection="1">
      <alignment/>
      <protection/>
    </xf>
    <xf numFmtId="0" fontId="0" fillId="0" borderId="100" xfId="0" applyFont="1" applyFill="1" applyBorder="1" applyAlignment="1" applyProtection="1">
      <alignment/>
      <protection/>
    </xf>
    <xf numFmtId="5" fontId="0" fillId="0" borderId="101" xfId="0" applyNumberFormat="1" applyFont="1" applyFill="1" applyBorder="1" applyAlignment="1" applyProtection="1">
      <alignment/>
      <protection/>
    </xf>
    <xf numFmtId="6" fontId="0" fillId="0" borderId="101" xfId="0" applyNumberFormat="1" applyFont="1" applyFill="1" applyBorder="1" applyAlignment="1" applyProtection="1">
      <alignment/>
      <protection/>
    </xf>
    <xf numFmtId="3" fontId="0" fillId="0" borderId="96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 horizontal="left"/>
    </xf>
    <xf numFmtId="0" fontId="16" fillId="0" borderId="103" xfId="0" applyFont="1" applyFill="1" applyBorder="1" applyAlignment="1" applyProtection="1">
      <alignment/>
      <protection/>
    </xf>
    <xf numFmtId="0" fontId="23" fillId="0" borderId="104" xfId="0" applyFont="1" applyFill="1" applyBorder="1" applyAlignment="1" applyProtection="1">
      <alignment horizontal="center"/>
      <protection/>
    </xf>
    <xf numFmtId="6" fontId="23" fillId="0" borderId="105" xfId="42" applyNumberFormat="1" applyFont="1" applyFill="1" applyBorder="1" applyAlignment="1" applyProtection="1">
      <alignment/>
      <protection/>
    </xf>
    <xf numFmtId="6" fontId="2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/>
    </xf>
    <xf numFmtId="166" fontId="16" fillId="0" borderId="59" xfId="0" applyNumberFormat="1" applyFont="1" applyFill="1" applyBorder="1" applyAlignment="1">
      <alignment horizontal="center" vertical="center" wrapText="1"/>
    </xf>
    <xf numFmtId="0" fontId="16" fillId="35" borderId="96" xfId="0" applyFont="1" applyFill="1" applyBorder="1" applyAlignment="1">
      <alignment horizontal="center" vertical="center" wrapText="1"/>
    </xf>
    <xf numFmtId="1" fontId="16" fillId="35" borderId="96" xfId="0" applyNumberFormat="1" applyFont="1" applyFill="1" applyBorder="1" applyAlignment="1">
      <alignment horizontal="center" vertical="center" wrapText="1"/>
    </xf>
    <xf numFmtId="166" fontId="16" fillId="35" borderId="96" xfId="0" applyNumberFormat="1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16" fillId="35" borderId="107" xfId="0" applyFont="1" applyFill="1" applyBorder="1" applyAlignment="1">
      <alignment horizontal="center" vertical="center" wrapText="1"/>
    </xf>
    <xf numFmtId="1" fontId="16" fillId="35" borderId="107" xfId="0" applyNumberFormat="1" applyFont="1" applyFill="1" applyBorder="1" applyAlignment="1">
      <alignment horizontal="center" vertical="center" wrapText="1"/>
    </xf>
    <xf numFmtId="166" fontId="16" fillId="35" borderId="107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108" xfId="0" applyBorder="1" applyAlignment="1">
      <alignment/>
    </xf>
    <xf numFmtId="1" fontId="21" fillId="34" borderId="75" xfId="0" applyNumberFormat="1" applyFont="1" applyFill="1" applyBorder="1" applyAlignment="1" applyProtection="1">
      <alignment horizontal="center"/>
      <protection/>
    </xf>
    <xf numFmtId="37" fontId="0" fillId="0" borderId="96" xfId="0" applyNumberFormat="1" applyBorder="1" applyAlignment="1" applyProtection="1">
      <alignment/>
      <protection/>
    </xf>
    <xf numFmtId="10" fontId="0" fillId="0" borderId="96" xfId="42" applyNumberFormat="1" applyFont="1" applyFill="1" applyBorder="1" applyAlignment="1" applyProtection="1">
      <alignment/>
      <protection/>
    </xf>
    <xf numFmtId="3" fontId="0" fillId="0" borderId="96" xfId="0" applyNumberFormat="1" applyFill="1" applyBorder="1" applyAlignment="1" applyProtection="1">
      <alignment/>
      <protection/>
    </xf>
    <xf numFmtId="166" fontId="0" fillId="0" borderId="96" xfId="0" applyNumberFormat="1" applyBorder="1" applyAlignment="1" applyProtection="1">
      <alignment/>
      <protection/>
    </xf>
    <xf numFmtId="166" fontId="16" fillId="0" borderId="96" xfId="0" applyNumberFormat="1" applyFont="1" applyBorder="1" applyAlignment="1" applyProtection="1">
      <alignment/>
      <protection/>
    </xf>
    <xf numFmtId="37" fontId="0" fillId="0" borderId="96" xfId="0" applyNumberFormat="1" applyFont="1" applyBorder="1" applyAlignment="1" applyProtection="1">
      <alignment/>
      <protection/>
    </xf>
    <xf numFmtId="10" fontId="0" fillId="0" borderId="96" xfId="0" applyNumberFormat="1" applyFont="1" applyFill="1" applyBorder="1" applyAlignment="1" applyProtection="1">
      <alignment/>
      <protection/>
    </xf>
    <xf numFmtId="3" fontId="0" fillId="0" borderId="96" xfId="0" applyNumberFormat="1" applyFont="1" applyFill="1" applyBorder="1" applyAlignment="1" applyProtection="1">
      <alignment/>
      <protection/>
    </xf>
    <xf numFmtId="166" fontId="0" fillId="0" borderId="96" xfId="0" applyNumberFormat="1" applyFont="1" applyBorder="1" applyAlignment="1" applyProtection="1">
      <alignment/>
      <protection/>
    </xf>
    <xf numFmtId="37" fontId="0" fillId="0" borderId="96" xfId="0" applyNumberFormat="1" applyFont="1" applyFill="1" applyBorder="1" applyAlignment="1" applyProtection="1">
      <alignment/>
      <protection/>
    </xf>
    <xf numFmtId="166" fontId="16" fillId="0" borderId="96" xfId="0" applyNumberFormat="1" applyFont="1" applyFill="1" applyBorder="1" applyAlignment="1" applyProtection="1">
      <alignment/>
      <protection/>
    </xf>
    <xf numFmtId="37" fontId="0" fillId="0" borderId="107" xfId="0" applyNumberFormat="1" applyFont="1" applyFill="1" applyBorder="1" applyAlignment="1" applyProtection="1">
      <alignment/>
      <protection/>
    </xf>
    <xf numFmtId="10" fontId="0" fillId="0" borderId="107" xfId="0" applyNumberFormat="1" applyFont="1" applyFill="1" applyBorder="1" applyAlignment="1" applyProtection="1">
      <alignment/>
      <protection/>
    </xf>
    <xf numFmtId="3" fontId="0" fillId="0" borderId="107" xfId="0" applyNumberFormat="1" applyFont="1" applyFill="1" applyBorder="1" applyAlignment="1" applyProtection="1">
      <alignment/>
      <protection/>
    </xf>
    <xf numFmtId="166" fontId="0" fillId="0" borderId="107" xfId="0" applyNumberFormat="1" applyFont="1" applyBorder="1" applyAlignment="1" applyProtection="1">
      <alignment/>
      <protection/>
    </xf>
    <xf numFmtId="166" fontId="16" fillId="0" borderId="107" xfId="0" applyNumberFormat="1" applyFont="1" applyFill="1" applyBorder="1" applyAlignment="1" applyProtection="1">
      <alignment/>
      <protection/>
    </xf>
    <xf numFmtId="37" fontId="0" fillId="0" borderId="107" xfId="0" applyNumberFormat="1" applyFill="1" applyBorder="1" applyAlignment="1" applyProtection="1">
      <alignment/>
      <protection/>
    </xf>
    <xf numFmtId="10" fontId="0" fillId="0" borderId="107" xfId="0" applyNumberFormat="1" applyFont="1" applyFill="1" applyBorder="1" applyAlignment="1" applyProtection="1">
      <alignment/>
      <protection/>
    </xf>
    <xf numFmtId="3" fontId="0" fillId="0" borderId="107" xfId="0" applyNumberFormat="1" applyFont="1" applyFill="1" applyBorder="1" applyAlignment="1" applyProtection="1">
      <alignment/>
      <protection/>
    </xf>
    <xf numFmtId="166" fontId="0" fillId="0" borderId="107" xfId="0" applyNumberFormat="1" applyBorder="1" applyAlignment="1" applyProtection="1">
      <alignment/>
      <protection/>
    </xf>
    <xf numFmtId="166" fontId="16" fillId="0" borderId="107" xfId="0" applyNumberFormat="1" applyFont="1" applyFill="1" applyBorder="1" applyAlignment="1" applyProtection="1">
      <alignment/>
      <protection/>
    </xf>
    <xf numFmtId="37" fontId="0" fillId="0" borderId="96" xfId="0" applyNumberFormat="1" applyFill="1" applyBorder="1" applyAlignment="1" applyProtection="1">
      <alignment/>
      <protection/>
    </xf>
    <xf numFmtId="10" fontId="0" fillId="0" borderId="96" xfId="0" applyNumberFormat="1" applyFont="1" applyFill="1" applyBorder="1" applyAlignment="1" applyProtection="1">
      <alignment/>
      <protection/>
    </xf>
    <xf numFmtId="3" fontId="0" fillId="0" borderId="96" xfId="0" applyNumberFormat="1" applyFont="1" applyFill="1" applyBorder="1" applyAlignment="1" applyProtection="1">
      <alignment/>
      <protection/>
    </xf>
    <xf numFmtId="166" fontId="16" fillId="0" borderId="96" xfId="0" applyNumberFormat="1" applyFont="1" applyFill="1" applyBorder="1" applyAlignment="1" applyProtection="1">
      <alignment/>
      <protection/>
    </xf>
    <xf numFmtId="37" fontId="26" fillId="0" borderId="96" xfId="0" applyNumberFormat="1" applyFont="1" applyFill="1" applyBorder="1" applyAlignment="1" applyProtection="1">
      <alignment/>
      <protection/>
    </xf>
    <xf numFmtId="166" fontId="26" fillId="0" borderId="96" xfId="0" applyNumberFormat="1" applyFont="1" applyFill="1" applyBorder="1" applyAlignment="1" applyProtection="1">
      <alignment/>
      <protection/>
    </xf>
    <xf numFmtId="37" fontId="0" fillId="0" borderId="107" xfId="0" applyNumberFormat="1" applyFont="1" applyFill="1" applyBorder="1" applyAlignment="1" applyProtection="1">
      <alignment/>
      <protection/>
    </xf>
    <xf numFmtId="166" fontId="0" fillId="0" borderId="107" xfId="0" applyNumberFormat="1" applyFont="1" applyBorder="1" applyAlignment="1" applyProtection="1">
      <alignment/>
      <protection/>
    </xf>
    <xf numFmtId="37" fontId="0" fillId="0" borderId="96" xfId="0" applyNumberFormat="1" applyFont="1" applyFill="1" applyBorder="1" applyAlignment="1" applyProtection="1">
      <alignment/>
      <protection/>
    </xf>
    <xf numFmtId="0" fontId="0" fillId="0" borderId="109" xfId="0" applyFont="1" applyFill="1" applyBorder="1" applyAlignment="1" applyProtection="1">
      <alignment/>
      <protection/>
    </xf>
    <xf numFmtId="0" fontId="0" fillId="0" borderId="110" xfId="0" applyFont="1" applyFill="1" applyBorder="1" applyAlignment="1" applyProtection="1">
      <alignment/>
      <protection/>
    </xf>
    <xf numFmtId="166" fontId="16" fillId="0" borderId="96" xfId="0" applyNumberFormat="1" applyFont="1" applyBorder="1" applyAlignment="1" applyProtection="1">
      <alignment/>
      <protection/>
    </xf>
    <xf numFmtId="0" fontId="0" fillId="0" borderId="111" xfId="0" applyFont="1" applyFill="1" applyBorder="1" applyAlignment="1" applyProtection="1">
      <alignment/>
      <protection/>
    </xf>
    <xf numFmtId="0" fontId="16" fillId="36" borderId="112" xfId="0" applyFont="1" applyFill="1" applyBorder="1" applyAlignment="1" applyProtection="1">
      <alignment/>
      <protection/>
    </xf>
    <xf numFmtId="0" fontId="23" fillId="36" borderId="112" xfId="0" applyFont="1" applyFill="1" applyBorder="1" applyAlignment="1" applyProtection="1">
      <alignment horizontal="center"/>
      <protection/>
    </xf>
    <xf numFmtId="165" fontId="16" fillId="0" borderId="113" xfId="42" applyNumberFormat="1" applyFont="1" applyBorder="1" applyAlignment="1">
      <alignment/>
    </xf>
    <xf numFmtId="10" fontId="16" fillId="0" borderId="113" xfId="59" applyNumberFormat="1" applyFont="1" applyBorder="1" applyAlignment="1">
      <alignment/>
    </xf>
    <xf numFmtId="166" fontId="16" fillId="0" borderId="113" xfId="42" applyNumberFormat="1" applyFont="1" applyBorder="1" applyAlignment="1">
      <alignment/>
    </xf>
    <xf numFmtId="166" fontId="27" fillId="0" borderId="113" xfId="42" applyNumberFormat="1" applyFont="1" applyBorder="1" applyAlignment="1">
      <alignment/>
    </xf>
    <xf numFmtId="0" fontId="16" fillId="0" borderId="0" xfId="0" applyFont="1" applyAlignment="1">
      <alignment/>
    </xf>
    <xf numFmtId="1" fontId="0" fillId="0" borderId="75" xfId="0" applyNumberFormat="1" applyBorder="1" applyAlignment="1">
      <alignment horizontal="right"/>
    </xf>
    <xf numFmtId="37" fontId="0" fillId="0" borderId="75" xfId="0" applyNumberFormat="1" applyBorder="1" applyAlignment="1" applyProtection="1">
      <alignment/>
      <protection/>
    </xf>
    <xf numFmtId="37" fontId="0" fillId="0" borderId="75" xfId="0" applyNumberFormat="1" applyFont="1" applyBorder="1" applyAlignment="1" applyProtection="1">
      <alignment/>
      <protection/>
    </xf>
    <xf numFmtId="10" fontId="0" fillId="0" borderId="75" xfId="0" applyNumberFormat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/>
    </xf>
    <xf numFmtId="166" fontId="0" fillId="0" borderId="75" xfId="0" applyNumberFormat="1" applyBorder="1" applyAlignment="1" applyProtection="1">
      <alignment/>
      <protection/>
    </xf>
    <xf numFmtId="166" fontId="16" fillId="0" borderId="75" xfId="0" applyNumberFormat="1" applyFont="1" applyBorder="1" applyAlignment="1" applyProtection="1">
      <alignment/>
      <protection/>
    </xf>
    <xf numFmtId="37" fontId="0" fillId="0" borderId="96" xfId="0" applyNumberFormat="1" applyFont="1" applyBorder="1" applyAlignment="1" applyProtection="1">
      <alignment/>
      <protection/>
    </xf>
    <xf numFmtId="1" fontId="16" fillId="0" borderId="113" xfId="0" applyNumberFormat="1" applyFont="1" applyBorder="1" applyAlignment="1">
      <alignment/>
    </xf>
    <xf numFmtId="166" fontId="27" fillId="0" borderId="113" xfId="0" applyNumberFormat="1" applyFont="1" applyBorder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06" xfId="0" applyNumberFormat="1" applyBorder="1" applyAlignment="1">
      <alignment/>
    </xf>
    <xf numFmtId="165" fontId="16" fillId="0" borderId="113" xfId="0" applyNumberFormat="1" applyFont="1" applyBorder="1" applyAlignment="1">
      <alignment/>
    </xf>
    <xf numFmtId="166" fontId="16" fillId="0" borderId="114" xfId="0" applyNumberFormat="1" applyFont="1" applyBorder="1" applyAlignment="1">
      <alignment/>
    </xf>
    <xf numFmtId="166" fontId="21" fillId="0" borderId="113" xfId="0" applyNumberFormat="1" applyFont="1" applyBorder="1" applyAlignment="1">
      <alignment/>
    </xf>
    <xf numFmtId="0" fontId="26" fillId="0" borderId="0" xfId="0" applyFont="1" applyAlignment="1">
      <alignment/>
    </xf>
    <xf numFmtId="0" fontId="17" fillId="33" borderId="59" xfId="0" applyFont="1" applyFill="1" applyBorder="1" applyAlignment="1">
      <alignment horizontal="left" vertical="center" wrapText="1"/>
    </xf>
    <xf numFmtId="0" fontId="17" fillId="33" borderId="88" xfId="0" applyFont="1" applyFill="1" applyBorder="1" applyAlignment="1">
      <alignment horizontal="left" vertical="center" wrapText="1"/>
    </xf>
    <xf numFmtId="0" fontId="17" fillId="33" borderId="40" xfId="0" applyFont="1" applyFill="1" applyBorder="1" applyAlignment="1">
      <alignment horizontal="left" vertical="center" wrapText="1"/>
    </xf>
    <xf numFmtId="0" fontId="17" fillId="33" borderId="41" xfId="0" applyFont="1" applyFill="1" applyBorder="1" applyAlignment="1">
      <alignment horizontal="left" vertical="center" wrapText="1"/>
    </xf>
    <xf numFmtId="0" fontId="8" fillId="0" borderId="115" xfId="0" applyFont="1" applyFill="1" applyBorder="1" applyAlignment="1">
      <alignment horizontal="left"/>
    </xf>
    <xf numFmtId="0" fontId="17" fillId="33" borderId="50" xfId="0" applyFont="1" applyFill="1" applyBorder="1" applyAlignment="1" quotePrefix="1">
      <alignment horizontal="left" wrapText="1"/>
    </xf>
    <xf numFmtId="0" fontId="0" fillId="0" borderId="116" xfId="0" applyBorder="1" applyAlignment="1">
      <alignment horizontal="left" wrapText="1"/>
    </xf>
    <xf numFmtId="0" fontId="17" fillId="33" borderId="117" xfId="0" applyFont="1" applyFill="1" applyBorder="1" applyAlignment="1" quotePrefix="1">
      <alignment horizontal="left" wrapText="1"/>
    </xf>
    <xf numFmtId="0" fontId="0" fillId="0" borderId="118" xfId="0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33" borderId="119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89" xfId="0" applyFont="1" applyFill="1" applyBorder="1" applyAlignment="1">
      <alignment horizontal="center" vertical="center" wrapText="1"/>
    </xf>
    <xf numFmtId="0" fontId="8" fillId="0" borderId="120" xfId="0" applyFont="1" applyFill="1" applyBorder="1" applyAlignment="1" quotePrefix="1">
      <alignment horizontal="left" vertical="center" wrapText="1"/>
    </xf>
    <xf numFmtId="0" fontId="8" fillId="0" borderId="121" xfId="0" applyFont="1" applyFill="1" applyBorder="1" applyAlignment="1">
      <alignment horizontal="left" vertical="center" wrapText="1"/>
    </xf>
    <xf numFmtId="0" fontId="8" fillId="33" borderId="119" xfId="0" applyFont="1" applyFill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wrapText="1"/>
    </xf>
    <xf numFmtId="0" fontId="6" fillId="0" borderId="18" xfId="0" applyFont="1" applyBorder="1" applyAlignment="1">
      <alignment horizontal="center" wrapText="1"/>
    </xf>
    <xf numFmtId="0" fontId="8" fillId="33" borderId="119" xfId="0" applyFont="1" applyFill="1" applyBorder="1" applyAlignment="1" quotePrefix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89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23" fillId="35" borderId="123" xfId="0" applyFont="1" applyFill="1" applyBorder="1" applyAlignment="1" applyProtection="1">
      <alignment horizontal="center" vertical="center" wrapText="1"/>
      <protection/>
    </xf>
    <xf numFmtId="0" fontId="23" fillId="35" borderId="96" xfId="0" applyFont="1" applyFill="1" applyBorder="1" applyAlignment="1" applyProtection="1">
      <alignment horizontal="center" vertical="center"/>
      <protection/>
    </xf>
    <xf numFmtId="0" fontId="23" fillId="35" borderId="107" xfId="0" applyFont="1" applyFill="1" applyBorder="1" applyAlignment="1" applyProtection="1">
      <alignment horizontal="center" vertical="center"/>
      <protection/>
    </xf>
    <xf numFmtId="0" fontId="23" fillId="35" borderId="123" xfId="0" applyFont="1" applyFill="1" applyBorder="1" applyAlignment="1" applyProtection="1">
      <alignment horizontal="center" vertical="center"/>
      <protection/>
    </xf>
    <xf numFmtId="0" fontId="16" fillId="35" borderId="75" xfId="0" applyFont="1" applyFill="1" applyBorder="1" applyAlignment="1">
      <alignment horizontal="center" vertical="center" wrapText="1"/>
    </xf>
    <xf numFmtId="0" fontId="23" fillId="35" borderId="123" xfId="0" applyFont="1" applyFill="1" applyBorder="1" applyAlignment="1">
      <alignment horizontal="center" vertical="center" wrapText="1"/>
    </xf>
    <xf numFmtId="0" fontId="23" fillId="35" borderId="96" xfId="0" applyFont="1" applyFill="1" applyBorder="1" applyAlignment="1">
      <alignment horizontal="center" vertical="center" wrapText="1"/>
    </xf>
    <xf numFmtId="0" fontId="23" fillId="35" borderId="107" xfId="0" applyFont="1" applyFill="1" applyBorder="1" applyAlignment="1">
      <alignment horizontal="center" vertical="center" wrapText="1"/>
    </xf>
    <xf numFmtId="0" fontId="23" fillId="35" borderId="75" xfId="0" applyFont="1" applyFill="1" applyBorder="1" applyAlignment="1">
      <alignment horizontal="center" vertical="center" wrapText="1"/>
    </xf>
    <xf numFmtId="0" fontId="23" fillId="33" borderId="75" xfId="0" applyFont="1" applyFill="1" applyBorder="1" applyAlignment="1">
      <alignment horizontal="center" vertical="center" wrapText="1"/>
    </xf>
    <xf numFmtId="0" fontId="24" fillId="33" borderId="124" xfId="0" applyFont="1" applyFill="1" applyBorder="1" applyAlignment="1">
      <alignment horizontal="center" vertical="center" wrapText="1"/>
    </xf>
    <xf numFmtId="0" fontId="24" fillId="33" borderId="70" xfId="0" applyFont="1" applyFill="1" applyBorder="1" applyAlignment="1">
      <alignment wrapText="1"/>
    </xf>
    <xf numFmtId="0" fontId="24" fillId="33" borderId="125" xfId="0" applyFont="1" applyFill="1" applyBorder="1" applyAlignment="1">
      <alignment wrapText="1"/>
    </xf>
    <xf numFmtId="0" fontId="16" fillId="35" borderId="123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166" fontId="16" fillId="35" borderId="1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lde/uploads/FY2007-08%20BUDGET%20LETTER_April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7-08\Final%20Budget%20Letter\July%20Budget%20Letter\FINAL%20JULY%20Budget%20Letter\FY2007-08%20BUDGET%20LETTER_JULY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7-08\Prior%20Year%20Adjusted%20Budget%20Letter\FY05-06%20Post%20Audit%20Adjustments\Post%20Audit_June07_%20SCR%2029%20May_June%20Payments%20FY%2005-06%20BUDGET%20LETT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7-08\Prior%20Year%20Adjusted%20Budget%20Letter\FY06-07%20Adjusted\Adjusted%20FY2006-2007%20MFP%20Budget%20Letter_Marc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lde/uploads/App%20Ctrl_MFP%20Payments%20thru%20March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Summary of Model 1"/>
      <sheetName val="Beths Bullets"/>
      <sheetName val="Table 1 State Summary"/>
      <sheetName val="Table 2 Distributions &amp; Adjust"/>
      <sheetName val="Table 3 Levels 1&amp;2"/>
      <sheetName val="Table 3A Cert Pay Req"/>
      <sheetName val="Table 4 Level 3"/>
      <sheetName val="Table 5A Lab Schools"/>
      <sheetName val="Table 5B_RSD"/>
      <sheetName val="Table 6 (Local Deduct Calc.)"/>
      <sheetName val="Table 7 Local Revenue"/>
      <sheetName val="Table 8 Membership,2.1.07"/>
      <sheetName val="Table 8A - Orleans Membership"/>
      <sheetName val="Dec Midyear Adjustment"/>
      <sheetName val="March Midyear Adjustment"/>
      <sheetName val="10.1.07 MFP Funded (SIS)"/>
      <sheetName val="10.1.07 RSD by site (SIS)"/>
      <sheetName val="2.1.08 MFP Funded"/>
      <sheetName val="2.1.08 MFP Funded RSD"/>
      <sheetName val="Comparison of RSD counts"/>
    </sheetNames>
    <sheetDataSet>
      <sheetData sheetId="4">
        <row r="42">
          <cell r="I42">
            <v>-71304918</v>
          </cell>
        </row>
        <row r="76">
          <cell r="F76">
            <v>835036.6666666665</v>
          </cell>
        </row>
      </sheetData>
      <sheetData sheetId="5">
        <row r="8">
          <cell r="AK8">
            <v>45394930</v>
          </cell>
          <cell r="AL8">
            <v>4988</v>
          </cell>
        </row>
        <row r="9">
          <cell r="AK9">
            <v>25234483</v>
          </cell>
          <cell r="AL9">
            <v>6178.864593535749</v>
          </cell>
        </row>
        <row r="10">
          <cell r="AK10">
            <v>78824802</v>
          </cell>
          <cell r="AL10">
            <v>4379.8856476079345</v>
          </cell>
        </row>
        <row r="11">
          <cell r="AK11">
            <v>23546367</v>
          </cell>
          <cell r="AL11">
            <v>5873.376652531803</v>
          </cell>
        </row>
        <row r="12">
          <cell r="AK12">
            <v>28820493</v>
          </cell>
          <cell r="AL12">
            <v>4860.9365828976215</v>
          </cell>
        </row>
        <row r="13">
          <cell r="AK13">
            <v>31078299</v>
          </cell>
          <cell r="AL13">
            <v>5125.894606630381</v>
          </cell>
        </row>
        <row r="14">
          <cell r="AK14">
            <v>9580548</v>
          </cell>
          <cell r="AL14">
            <v>4222.365799911855</v>
          </cell>
        </row>
        <row r="15">
          <cell r="AK15">
            <v>80493852</v>
          </cell>
          <cell r="AL15">
            <v>4214.11716664049</v>
          </cell>
        </row>
        <row r="16">
          <cell r="AK16">
            <v>192436106</v>
          </cell>
          <cell r="AL16">
            <v>4583.23066663491</v>
          </cell>
        </row>
        <row r="17">
          <cell r="AK17">
            <v>126639762</v>
          </cell>
          <cell r="AL17">
            <v>4071.8871418925437</v>
          </cell>
        </row>
        <row r="18">
          <cell r="AK18">
            <v>10051946</v>
          </cell>
          <cell r="AL18">
            <v>5857.777389277389</v>
          </cell>
        </row>
        <row r="19">
          <cell r="AK19">
            <v>5750530</v>
          </cell>
          <cell r="AL19">
            <v>3506.420731707317</v>
          </cell>
        </row>
        <row r="20">
          <cell r="AK20">
            <v>9801237</v>
          </cell>
          <cell r="AL20">
            <v>5565.722316865417</v>
          </cell>
        </row>
        <row r="21">
          <cell r="AK21">
            <v>14764360</v>
          </cell>
          <cell r="AL21">
            <v>5912.839407288747</v>
          </cell>
        </row>
        <row r="22">
          <cell r="AK22">
            <v>20465927</v>
          </cell>
          <cell r="AL22">
            <v>5356.170374247579</v>
          </cell>
        </row>
        <row r="23">
          <cell r="AK23">
            <v>22468034</v>
          </cell>
          <cell r="AL23">
            <v>4837.03638320775</v>
          </cell>
        </row>
        <row r="24">
          <cell r="AK24">
            <v>157422540</v>
          </cell>
          <cell r="AL24">
            <v>3591.2521957340027</v>
          </cell>
        </row>
        <row r="25">
          <cell r="AK25">
            <v>8778175</v>
          </cell>
          <cell r="AL25">
            <v>5987.841064120054</v>
          </cell>
        </row>
        <row r="26">
          <cell r="AK26">
            <v>12451523</v>
          </cell>
          <cell r="AL26">
            <v>5606.268797838811</v>
          </cell>
        </row>
        <row r="27">
          <cell r="AK27">
            <v>32694449</v>
          </cell>
          <cell r="AL27">
            <v>5588.794700854701</v>
          </cell>
        </row>
        <row r="28">
          <cell r="AK28">
            <v>16146316</v>
          </cell>
          <cell r="AL28">
            <v>5085.453858267717</v>
          </cell>
        </row>
        <row r="29">
          <cell r="AK29">
            <v>19087936</v>
          </cell>
          <cell r="AL29">
            <v>5625.681108163867</v>
          </cell>
        </row>
        <row r="30">
          <cell r="AK30">
            <v>68672735</v>
          </cell>
          <cell r="AL30">
            <v>5029.495752160539</v>
          </cell>
        </row>
        <row r="31">
          <cell r="AK31">
            <v>14580108</v>
          </cell>
          <cell r="AL31">
            <v>3556.1239024390243</v>
          </cell>
        </row>
        <row r="32">
          <cell r="AK32">
            <v>8199572</v>
          </cell>
          <cell r="AL32">
            <v>3754.3827838827838</v>
          </cell>
        </row>
        <row r="33">
          <cell r="AK33">
            <v>121570368</v>
          </cell>
          <cell r="AL33">
            <v>2827.2178604651162</v>
          </cell>
        </row>
        <row r="34">
          <cell r="AK34">
            <v>31380555</v>
          </cell>
          <cell r="AL34">
            <v>5626.780527165142</v>
          </cell>
        </row>
        <row r="35">
          <cell r="AK35">
            <v>102920204</v>
          </cell>
          <cell r="AL35">
            <v>3521.4084237177954</v>
          </cell>
        </row>
        <row r="36">
          <cell r="AK36">
            <v>66473477</v>
          </cell>
          <cell r="AL36">
            <v>4674.975525705043</v>
          </cell>
        </row>
        <row r="37">
          <cell r="AK37">
            <v>14030939</v>
          </cell>
          <cell r="AL37">
            <v>5548.01858442072</v>
          </cell>
        </row>
        <row r="38">
          <cell r="AK38">
            <v>30000614</v>
          </cell>
          <cell r="AL38">
            <v>4617.610281668462</v>
          </cell>
        </row>
        <row r="39">
          <cell r="AK39">
            <v>121486672</v>
          </cell>
          <cell r="AL39">
            <v>5291.2313588850175</v>
          </cell>
        </row>
        <row r="40">
          <cell r="AK40">
            <v>12001334</v>
          </cell>
          <cell r="AL40">
            <v>5753.276126558006</v>
          </cell>
        </row>
        <row r="41">
          <cell r="AK41">
            <v>26231868</v>
          </cell>
          <cell r="AL41">
            <v>5388.633525061627</v>
          </cell>
        </row>
        <row r="42">
          <cell r="AK42">
            <v>32517113</v>
          </cell>
          <cell r="AL42">
            <v>4959.901311775473</v>
          </cell>
        </row>
        <row r="43">
          <cell r="AK43">
            <v>104156366</v>
          </cell>
          <cell r="AL43">
            <v>3109.1452537313435</v>
          </cell>
        </row>
        <row r="44">
          <cell r="AK44">
            <v>99506384</v>
          </cell>
          <cell r="AL44">
            <v>5397.981121840078</v>
          </cell>
        </row>
        <row r="45">
          <cell r="AK45">
            <v>12162209</v>
          </cell>
          <cell r="AL45">
            <v>2895.7640476190477</v>
          </cell>
        </row>
        <row r="46">
          <cell r="AK46">
            <v>11057715</v>
          </cell>
          <cell r="AL46">
            <v>3762.407281388227</v>
          </cell>
        </row>
        <row r="47">
          <cell r="AK47">
            <v>105587892</v>
          </cell>
          <cell r="AL47">
            <v>4652.473760740251</v>
          </cell>
        </row>
        <row r="48">
          <cell r="AK48">
            <v>9589913</v>
          </cell>
          <cell r="AL48">
            <v>6655.040249826509</v>
          </cell>
        </row>
        <row r="49">
          <cell r="AK49">
            <v>18073382</v>
          </cell>
          <cell r="AL49">
            <v>5485.093171471927</v>
          </cell>
        </row>
        <row r="50">
          <cell r="AK50">
            <v>21043826</v>
          </cell>
          <cell r="AL50">
            <v>5322.161355589276</v>
          </cell>
        </row>
        <row r="51">
          <cell r="AK51">
            <v>15239171</v>
          </cell>
          <cell r="AL51">
            <v>3809.79275</v>
          </cell>
        </row>
        <row r="52">
          <cell r="AK52">
            <v>28239021</v>
          </cell>
          <cell r="AL52">
            <v>3017.9567168964413</v>
          </cell>
        </row>
        <row r="53">
          <cell r="AK53">
            <v>7101196</v>
          </cell>
          <cell r="AL53">
            <v>5801.630718954249</v>
          </cell>
        </row>
        <row r="54">
          <cell r="AK54">
            <v>15467247</v>
          </cell>
          <cell r="AL54">
            <v>4111.442583732058</v>
          </cell>
        </row>
        <row r="55">
          <cell r="AK55">
            <v>32131003</v>
          </cell>
          <cell r="AL55">
            <v>4961.550802964793</v>
          </cell>
        </row>
        <row r="56">
          <cell r="AK56">
            <v>72998992</v>
          </cell>
          <cell r="AL56">
            <v>4939.707132223575</v>
          </cell>
        </row>
        <row r="57">
          <cell r="AK57">
            <v>41548952</v>
          </cell>
          <cell r="AL57">
            <v>5090.535653026219</v>
          </cell>
        </row>
        <row r="58">
          <cell r="AK58">
            <v>44701439</v>
          </cell>
          <cell r="AL58">
            <v>4708.388350537181</v>
          </cell>
        </row>
        <row r="59">
          <cell r="AK59">
            <v>162612996</v>
          </cell>
          <cell r="AL59">
            <v>4685.038347402691</v>
          </cell>
        </row>
        <row r="60">
          <cell r="AK60">
            <v>93860599</v>
          </cell>
          <cell r="AL60">
            <v>4962.230980703146</v>
          </cell>
        </row>
        <row r="61">
          <cell r="AK61">
            <v>4315507</v>
          </cell>
          <cell r="AL61">
            <v>5655.972477064221</v>
          </cell>
        </row>
        <row r="62">
          <cell r="AK62">
            <v>81877610</v>
          </cell>
          <cell r="AL62">
            <v>4397.293770139635</v>
          </cell>
        </row>
        <row r="63">
          <cell r="AK63">
            <v>14869275</v>
          </cell>
          <cell r="AL63">
            <v>4969.677473262032</v>
          </cell>
        </row>
        <row r="64">
          <cell r="AK64">
            <v>37205185</v>
          </cell>
          <cell r="AL64">
            <v>4311.145422943221</v>
          </cell>
        </row>
        <row r="65">
          <cell r="AK65">
            <v>49214369</v>
          </cell>
          <cell r="AL65">
            <v>5404.015482595805</v>
          </cell>
        </row>
        <row r="66">
          <cell r="AK66">
            <v>30721450</v>
          </cell>
          <cell r="AL66">
            <v>6200.090817356206</v>
          </cell>
        </row>
        <row r="67">
          <cell r="AK67">
            <v>36443096</v>
          </cell>
          <cell r="AL67">
            <v>5153.881487766936</v>
          </cell>
        </row>
        <row r="68">
          <cell r="AK68">
            <v>12579504</v>
          </cell>
          <cell r="AL68">
            <v>3706.3948143783145</v>
          </cell>
        </row>
        <row r="69">
          <cell r="AK69">
            <v>12110307</v>
          </cell>
          <cell r="AL69">
            <v>5537.406035665295</v>
          </cell>
        </row>
        <row r="70">
          <cell r="AK70">
            <v>11331346</v>
          </cell>
          <cell r="AL70">
            <v>4996.18430335097</v>
          </cell>
        </row>
        <row r="71">
          <cell r="AK71">
            <v>14012437</v>
          </cell>
          <cell r="AL71">
            <v>5488.6161378770075</v>
          </cell>
        </row>
        <row r="72">
          <cell r="AK72">
            <v>35690412</v>
          </cell>
          <cell r="AL72">
            <v>4137.539067934153</v>
          </cell>
        </row>
        <row r="73">
          <cell r="AK73">
            <v>12750966</v>
          </cell>
          <cell r="AL73">
            <v>5702.578711985689</v>
          </cell>
        </row>
        <row r="74">
          <cell r="AK74">
            <v>18687231</v>
          </cell>
          <cell r="AL74">
            <v>4970.008244680851</v>
          </cell>
        </row>
        <row r="75">
          <cell r="AK75">
            <v>11991850</v>
          </cell>
          <cell r="AL75">
            <v>5740.473910962183</v>
          </cell>
        </row>
        <row r="76">
          <cell r="AK76">
            <v>13002730</v>
          </cell>
          <cell r="AL76">
            <v>4949.649790635706</v>
          </cell>
        </row>
        <row r="77">
          <cell r="C77">
            <v>658330</v>
          </cell>
          <cell r="E77">
            <v>86996</v>
          </cell>
          <cell r="G77">
            <v>10350</v>
          </cell>
          <cell r="I77">
            <v>135692</v>
          </cell>
          <cell r="K77">
            <v>14063</v>
          </cell>
          <cell r="N77">
            <v>13637</v>
          </cell>
          <cell r="Q77">
            <v>3752</v>
          </cell>
          <cell r="R77">
            <v>3448343136</v>
          </cell>
          <cell r="T77">
            <v>1207021079</v>
          </cell>
          <cell r="U77">
            <v>2241322057</v>
          </cell>
          <cell r="AC77">
            <v>920955835.2399999</v>
          </cell>
          <cell r="AE77">
            <v>333983620</v>
          </cell>
          <cell r="AL77">
            <v>4426.168869715796</v>
          </cell>
        </row>
      </sheetData>
      <sheetData sheetId="7">
        <row r="75">
          <cell r="F75">
            <v>57978555</v>
          </cell>
          <cell r="J75">
            <v>18399420</v>
          </cell>
          <cell r="N75">
            <v>98497868</v>
          </cell>
          <cell r="R75">
            <v>22048084</v>
          </cell>
          <cell r="V75">
            <v>0</v>
          </cell>
          <cell r="X75">
            <v>4620000</v>
          </cell>
          <cell r="Z75">
            <v>0</v>
          </cell>
          <cell r="AB75">
            <v>60237213</v>
          </cell>
          <cell r="AD75">
            <v>38336714</v>
          </cell>
          <cell r="AE75">
            <v>38456219</v>
          </cell>
          <cell r="AF75">
            <v>-3845621</v>
          </cell>
          <cell r="AG75">
            <v>-1133318</v>
          </cell>
          <cell r="AI75">
            <v>4978941</v>
          </cell>
        </row>
      </sheetData>
      <sheetData sheetId="8">
        <row r="7">
          <cell r="D7">
            <v>5829042</v>
          </cell>
        </row>
        <row r="8">
          <cell r="D8">
            <v>1929736</v>
          </cell>
        </row>
        <row r="9">
          <cell r="E9">
            <v>4896</v>
          </cell>
        </row>
      </sheetData>
      <sheetData sheetId="9">
        <row r="38">
          <cell r="F38">
            <v>71248953</v>
          </cell>
          <cell r="G38">
            <v>-56672</v>
          </cell>
          <cell r="H38">
            <v>-4007725</v>
          </cell>
          <cell r="I38">
            <v>-221945</v>
          </cell>
        </row>
      </sheetData>
      <sheetData sheetId="11">
        <row r="77">
          <cell r="H77">
            <v>21533919576</v>
          </cell>
          <cell r="AE77">
            <v>885964237</v>
          </cell>
          <cell r="AI77">
            <v>1442904264</v>
          </cell>
          <cell r="AM77">
            <v>69567502129.80739</v>
          </cell>
          <cell r="AP77">
            <v>41747267</v>
          </cell>
          <cell r="AQ77">
            <v>2370615768</v>
          </cell>
        </row>
      </sheetData>
      <sheetData sheetId="14">
        <row r="6">
          <cell r="I6">
            <v>334196</v>
          </cell>
        </row>
        <row r="7">
          <cell r="I7">
            <v>0</v>
          </cell>
        </row>
        <row r="8">
          <cell r="I8">
            <v>1204469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1120955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348151</v>
          </cell>
        </row>
        <row r="21">
          <cell r="I21">
            <v>0</v>
          </cell>
        </row>
        <row r="22">
          <cell r="I22">
            <v>1145609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146421</v>
          </cell>
        </row>
        <row r="31">
          <cell r="I31">
            <v>0</v>
          </cell>
        </row>
        <row r="32">
          <cell r="I32">
            <v>320726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2052998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1058004</v>
          </cell>
        </row>
        <row r="43">
          <cell r="I43">
            <v>0</v>
          </cell>
        </row>
        <row r="44">
          <cell r="I44">
            <v>176833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186493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308358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590505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426803</v>
          </cell>
        </row>
        <row r="63">
          <cell r="I63">
            <v>0</v>
          </cell>
        </row>
        <row r="64">
          <cell r="I64">
            <v>570408</v>
          </cell>
        </row>
        <row r="65">
          <cell r="I65">
            <v>541158</v>
          </cell>
        </row>
        <row r="66">
          <cell r="I66">
            <v>285392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1838903</v>
          </cell>
        </row>
        <row r="73">
          <cell r="I73">
            <v>0</v>
          </cell>
        </row>
        <row r="74">
          <cell r="I74">
            <v>2108551</v>
          </cell>
        </row>
        <row r="81">
          <cell r="I81">
            <v>14826899.364176022</v>
          </cell>
        </row>
      </sheetData>
      <sheetData sheetId="15"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95637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55965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81">
          <cell r="I81">
            <v>151602</v>
          </cell>
        </row>
      </sheetData>
      <sheetData sheetId="16">
        <row r="9">
          <cell r="U9">
            <v>9167</v>
          </cell>
        </row>
        <row r="10">
          <cell r="U10">
            <v>4074</v>
          </cell>
        </row>
        <row r="11">
          <cell r="U11">
            <v>18272</v>
          </cell>
        </row>
        <row r="12">
          <cell r="U12">
            <v>3925</v>
          </cell>
        </row>
        <row r="13">
          <cell r="U13">
            <v>5934</v>
          </cell>
        </row>
        <row r="14">
          <cell r="U14">
            <v>6026</v>
          </cell>
        </row>
        <row r="15">
          <cell r="U15">
            <v>2211</v>
          </cell>
        </row>
        <row r="16">
          <cell r="U16">
            <v>19367</v>
          </cell>
        </row>
        <row r="17">
          <cell r="U17">
            <v>41924</v>
          </cell>
        </row>
        <row r="18">
          <cell r="U18">
            <v>31016</v>
          </cell>
        </row>
        <row r="19">
          <cell r="U19">
            <v>1680</v>
          </cell>
        </row>
        <row r="20">
          <cell r="U20">
            <v>1499</v>
          </cell>
        </row>
        <row r="21">
          <cell r="U21">
            <v>1699</v>
          </cell>
        </row>
        <row r="22">
          <cell r="U22">
            <v>2388</v>
          </cell>
        </row>
        <row r="23">
          <cell r="U23">
            <v>3886</v>
          </cell>
        </row>
        <row r="24">
          <cell r="U24">
            <v>4647</v>
          </cell>
        </row>
        <row r="25">
          <cell r="U25">
            <v>44154</v>
          </cell>
        </row>
        <row r="26">
          <cell r="U26">
            <v>1378</v>
          </cell>
        </row>
        <row r="27">
          <cell r="U27">
            <v>2182</v>
          </cell>
        </row>
        <row r="28">
          <cell r="U28">
            <v>5851</v>
          </cell>
        </row>
        <row r="29">
          <cell r="U29">
            <v>3184</v>
          </cell>
        </row>
        <row r="30">
          <cell r="U30">
            <v>3365</v>
          </cell>
        </row>
        <row r="31">
          <cell r="U31">
            <v>13571</v>
          </cell>
        </row>
        <row r="32">
          <cell r="U32">
            <v>4050</v>
          </cell>
        </row>
        <row r="33">
          <cell r="U33">
            <v>2223</v>
          </cell>
        </row>
        <row r="34">
          <cell r="U34">
            <v>41911</v>
          </cell>
        </row>
        <row r="35">
          <cell r="U35">
            <v>5634</v>
          </cell>
        </row>
        <row r="36">
          <cell r="U36">
            <v>29091</v>
          </cell>
        </row>
        <row r="37">
          <cell r="U37">
            <v>14087</v>
          </cell>
        </row>
        <row r="38">
          <cell r="U38">
            <v>2497</v>
          </cell>
        </row>
        <row r="39">
          <cell r="U39">
            <v>6452</v>
          </cell>
        </row>
        <row r="40">
          <cell r="U40">
            <v>23348</v>
          </cell>
        </row>
        <row r="41">
          <cell r="U41">
            <v>2052</v>
          </cell>
        </row>
        <row r="42">
          <cell r="U42">
            <v>4779</v>
          </cell>
        </row>
        <row r="43">
          <cell r="U43">
            <v>6559</v>
          </cell>
        </row>
        <row r="44">
          <cell r="U44">
            <v>9506</v>
          </cell>
        </row>
        <row r="45">
          <cell r="U45">
            <v>18630</v>
          </cell>
        </row>
        <row r="46">
          <cell r="U46">
            <v>3502</v>
          </cell>
        </row>
        <row r="47">
          <cell r="U47">
            <v>2986</v>
          </cell>
        </row>
        <row r="48">
          <cell r="U48">
            <v>22607</v>
          </cell>
        </row>
        <row r="49">
          <cell r="U49">
            <v>1430</v>
          </cell>
        </row>
        <row r="50">
          <cell r="U50">
            <v>3329</v>
          </cell>
        </row>
        <row r="51">
          <cell r="U51">
            <v>3950</v>
          </cell>
        </row>
        <row r="52">
          <cell r="U52">
            <v>3764</v>
          </cell>
        </row>
        <row r="53">
          <cell r="U53">
            <v>9353</v>
          </cell>
        </row>
        <row r="54">
          <cell r="U54">
            <v>1211</v>
          </cell>
        </row>
        <row r="55">
          <cell r="U55">
            <v>3837</v>
          </cell>
        </row>
        <row r="56">
          <cell r="U56">
            <v>6344</v>
          </cell>
        </row>
        <row r="57">
          <cell r="U57">
            <v>14810</v>
          </cell>
        </row>
        <row r="58">
          <cell r="U58">
            <v>8158</v>
          </cell>
        </row>
        <row r="59">
          <cell r="U59">
            <v>9439</v>
          </cell>
        </row>
        <row r="60">
          <cell r="U60">
            <v>34673</v>
          </cell>
        </row>
        <row r="61">
          <cell r="U61">
            <v>19034</v>
          </cell>
        </row>
        <row r="62">
          <cell r="U62">
            <v>743</v>
          </cell>
        </row>
        <row r="63">
          <cell r="U63">
            <v>18457</v>
          </cell>
        </row>
        <row r="64">
          <cell r="U64">
            <v>2869</v>
          </cell>
        </row>
        <row r="65">
          <cell r="U65">
            <v>8729</v>
          </cell>
        </row>
        <row r="66">
          <cell r="U66">
            <v>8997</v>
          </cell>
        </row>
        <row r="67">
          <cell r="U67">
            <v>5047</v>
          </cell>
        </row>
        <row r="68">
          <cell r="U68">
            <v>7176</v>
          </cell>
        </row>
        <row r="69">
          <cell r="U69">
            <v>3471</v>
          </cell>
        </row>
        <row r="70">
          <cell r="U70">
            <v>2201</v>
          </cell>
        </row>
        <row r="71">
          <cell r="U71">
            <v>2214</v>
          </cell>
        </row>
        <row r="72">
          <cell r="U72">
            <v>2572</v>
          </cell>
        </row>
        <row r="73">
          <cell r="U73">
            <v>8532</v>
          </cell>
        </row>
        <row r="74">
          <cell r="U74">
            <v>2168</v>
          </cell>
        </row>
        <row r="75">
          <cell r="U75">
            <v>4130</v>
          </cell>
        </row>
        <row r="76">
          <cell r="U76">
            <v>1918</v>
          </cell>
        </row>
        <row r="77">
          <cell r="U77">
            <v>3053</v>
          </cell>
        </row>
        <row r="90">
          <cell r="U90">
            <v>1331</v>
          </cell>
        </row>
        <row r="91">
          <cell r="U91">
            <v>424</v>
          </cell>
        </row>
        <row r="141">
          <cell r="U141">
            <v>20581</v>
          </cell>
        </row>
      </sheetData>
      <sheetData sheetId="18">
        <row r="9">
          <cell r="U9">
            <v>8994</v>
          </cell>
        </row>
        <row r="10">
          <cell r="U10">
            <v>4047</v>
          </cell>
        </row>
        <row r="11">
          <cell r="U11">
            <v>18200</v>
          </cell>
        </row>
        <row r="12">
          <cell r="U12">
            <v>3873</v>
          </cell>
        </row>
        <row r="13">
          <cell r="U13">
            <v>5856</v>
          </cell>
        </row>
        <row r="14">
          <cell r="U14">
            <v>6024</v>
          </cell>
        </row>
        <row r="15">
          <cell r="U15">
            <v>2184</v>
          </cell>
        </row>
        <row r="16">
          <cell r="U16">
            <v>19164</v>
          </cell>
        </row>
        <row r="17">
          <cell r="U17">
            <v>41437</v>
          </cell>
        </row>
        <row r="18">
          <cell r="U18">
            <v>30752</v>
          </cell>
        </row>
        <row r="19">
          <cell r="U19">
            <v>1664</v>
          </cell>
        </row>
        <row r="20">
          <cell r="U20">
            <v>1484</v>
          </cell>
        </row>
        <row r="21">
          <cell r="U21">
            <v>1684</v>
          </cell>
        </row>
        <row r="22">
          <cell r="U22">
            <v>2367</v>
          </cell>
        </row>
        <row r="23">
          <cell r="U23">
            <v>3888</v>
          </cell>
        </row>
        <row r="24">
          <cell r="U24">
            <v>4630</v>
          </cell>
        </row>
        <row r="25">
          <cell r="U25">
            <v>42907</v>
          </cell>
        </row>
        <row r="26">
          <cell r="U26">
            <v>1355</v>
          </cell>
        </row>
        <row r="27">
          <cell r="U27">
            <v>2155</v>
          </cell>
        </row>
        <row r="28">
          <cell r="U28">
            <v>5800</v>
          </cell>
        </row>
        <row r="29">
          <cell r="U29">
            <v>3149</v>
          </cell>
        </row>
        <row r="30">
          <cell r="U30">
            <v>3399</v>
          </cell>
        </row>
        <row r="31">
          <cell r="U31">
            <v>13438</v>
          </cell>
        </row>
        <row r="32">
          <cell r="U32">
            <v>4036</v>
          </cell>
        </row>
        <row r="33">
          <cell r="U33">
            <v>2181</v>
          </cell>
        </row>
        <row r="34">
          <cell r="U34">
            <v>41447</v>
          </cell>
        </row>
        <row r="35">
          <cell r="U35">
            <v>5542</v>
          </cell>
        </row>
        <row r="36">
          <cell r="U36">
            <v>28861</v>
          </cell>
        </row>
        <row r="37">
          <cell r="U37">
            <v>13874</v>
          </cell>
        </row>
        <row r="38">
          <cell r="U38">
            <v>2472</v>
          </cell>
        </row>
        <row r="39">
          <cell r="U39">
            <v>6380</v>
          </cell>
        </row>
        <row r="40">
          <cell r="U40">
            <v>23387</v>
          </cell>
        </row>
        <row r="41">
          <cell r="U41">
            <v>2006</v>
          </cell>
        </row>
        <row r="42">
          <cell r="U42">
            <v>4693</v>
          </cell>
        </row>
        <row r="43">
          <cell r="U43">
            <v>6459</v>
          </cell>
        </row>
        <row r="44">
          <cell r="U44">
            <v>9543</v>
          </cell>
        </row>
        <row r="45">
          <cell r="U45">
            <v>18480</v>
          </cell>
        </row>
        <row r="46">
          <cell r="U46">
            <v>3440</v>
          </cell>
        </row>
        <row r="47">
          <cell r="U47">
            <v>2962</v>
          </cell>
        </row>
        <row r="48">
          <cell r="U48">
            <v>22355</v>
          </cell>
        </row>
        <row r="49">
          <cell r="U49">
            <v>1395</v>
          </cell>
        </row>
        <row r="50">
          <cell r="U50">
            <v>3284</v>
          </cell>
        </row>
        <row r="51">
          <cell r="U51">
            <v>3927</v>
          </cell>
        </row>
        <row r="52">
          <cell r="U52">
            <v>3794</v>
          </cell>
        </row>
        <row r="53">
          <cell r="U53">
            <v>9258</v>
          </cell>
        </row>
        <row r="54">
          <cell r="U54">
            <v>1198</v>
          </cell>
        </row>
        <row r="55">
          <cell r="U55">
            <v>3835</v>
          </cell>
        </row>
        <row r="56">
          <cell r="U56">
            <v>6252</v>
          </cell>
        </row>
        <row r="57">
          <cell r="U57">
            <v>14690</v>
          </cell>
        </row>
        <row r="58">
          <cell r="U58">
            <v>8069</v>
          </cell>
        </row>
        <row r="59">
          <cell r="U59">
            <v>9246</v>
          </cell>
        </row>
        <row r="60">
          <cell r="U60">
            <v>34583</v>
          </cell>
        </row>
        <row r="61">
          <cell r="U61">
            <v>18821</v>
          </cell>
        </row>
        <row r="62">
          <cell r="U62">
            <v>730</v>
          </cell>
        </row>
        <row r="63">
          <cell r="U63">
            <v>18315</v>
          </cell>
        </row>
        <row r="64">
          <cell r="U64">
            <v>2781</v>
          </cell>
        </row>
        <row r="65">
          <cell r="U65">
            <v>8630</v>
          </cell>
        </row>
        <row r="66">
          <cell r="U66">
            <v>8872</v>
          </cell>
        </row>
        <row r="67">
          <cell r="U67">
            <v>5027</v>
          </cell>
        </row>
        <row r="68">
          <cell r="U68">
            <v>6982</v>
          </cell>
        </row>
        <row r="69">
          <cell r="U69">
            <v>3427</v>
          </cell>
        </row>
        <row r="70">
          <cell r="U70">
            <v>2196</v>
          </cell>
        </row>
        <row r="71">
          <cell r="U71">
            <v>2163</v>
          </cell>
        </row>
        <row r="72">
          <cell r="U72">
            <v>2553</v>
          </cell>
        </row>
        <row r="73">
          <cell r="U73">
            <v>8484</v>
          </cell>
        </row>
        <row r="74">
          <cell r="U74">
            <v>2159</v>
          </cell>
        </row>
        <row r="75">
          <cell r="U75">
            <v>4096</v>
          </cell>
        </row>
        <row r="76">
          <cell r="U76">
            <v>1878</v>
          </cell>
        </row>
        <row r="77">
          <cell r="U77">
            <v>3067</v>
          </cell>
        </row>
        <row r="90">
          <cell r="U90">
            <v>1332</v>
          </cell>
        </row>
        <row r="91">
          <cell r="U91">
            <v>401</v>
          </cell>
        </row>
        <row r="141">
          <cell r="U141">
            <v>21180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Summary of Model 1"/>
      <sheetName val="Beths Bullets"/>
      <sheetName val="Table 1 State Summary"/>
      <sheetName val="Table 2 Distributions &amp; Adjust"/>
      <sheetName val="Table 3 Levels 1&amp;2"/>
      <sheetName val="Table 3A Cert Pay Req"/>
      <sheetName val="Table 4 Level 3"/>
      <sheetName val="Table 5A Lab Schools"/>
      <sheetName val="Table 5B_RSD"/>
      <sheetName val="Table 6 (Local Deduct Calc.)"/>
      <sheetName val="Table 7 Local Revenue"/>
      <sheetName val="Table 8 Membership,2.1.07"/>
      <sheetName val="Table 8A - Orleans Membership"/>
    </sheetNames>
    <sheetDataSet>
      <sheetData sheetId="3">
        <row r="67">
          <cell r="E67">
            <v>2922336485.3274956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t Audit Adjustments"/>
      <sheetName val="Audit Adjustments"/>
      <sheetName val="Mo Pmt Amts"/>
      <sheetName val="Table 1 State Summary"/>
      <sheetName val="Table 2A Revised Monthly Paymts"/>
      <sheetName val="Org Table 2 Distribution &amp; Adj"/>
      <sheetName val="Table 3 Levels 1&amp;2"/>
      <sheetName val="Table 3A Cert Pay Req"/>
      <sheetName val="Table 4 Level 3"/>
      <sheetName val="Table 4A Post KatRita"/>
      <sheetName val="Table 5A Lab Schools"/>
      <sheetName val="Table 5B RSD"/>
      <sheetName val="Table 6 Local Wealth Factor"/>
      <sheetName val="Table 7 Local Revenue"/>
      <sheetName val="Table 8 Membership"/>
    </sheetNames>
    <sheetDataSet>
      <sheetData sheetId="0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-25000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-2500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-11250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-62005.333333333336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-64439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-1875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3819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ustments"/>
      <sheetName val="To Do"/>
      <sheetName val="Table 1 State Summary"/>
      <sheetName val="Table 2 Distribution &amp; Adjusts"/>
      <sheetName val="Table 3 Levels 1&amp;2"/>
      <sheetName val="Table 3A Cert Pay Req"/>
      <sheetName val="Table 4 Level 3"/>
      <sheetName val="Table 5A Lab Schools"/>
      <sheetName val="Table 5B RSD"/>
      <sheetName val="Table 6 Local Wealth Factor"/>
      <sheetName val="Table 7 Local Revenue"/>
      <sheetName val="Table 8 Membership"/>
      <sheetName val="Table 8A Orleans-RSD"/>
      <sheetName val="Excluding State Emp Oct PEP"/>
      <sheetName val="RSD PEP Data"/>
      <sheetName val="Nov Midyear Adjustment"/>
      <sheetName val="March Midyear Adjustment "/>
      <sheetName val="MFP &amp; Funded Membership_Feb1"/>
      <sheetName val="MFP &amp; Funded Membership Oct"/>
      <sheetName val="4-MFP_&amp;_Other_Funded"/>
      <sheetName val="LEP"/>
      <sheetName val="0607 Payraise adj."/>
      <sheetName val="2004-05 Weighted"/>
    </sheetNames>
    <sheetDataSet>
      <sheetData sheetId="0">
        <row r="5">
          <cell r="F5">
            <v>-7444</v>
          </cell>
        </row>
        <row r="6">
          <cell r="F6">
            <v>-4799</v>
          </cell>
        </row>
        <row r="7">
          <cell r="F7">
            <v>-25997</v>
          </cell>
        </row>
        <row r="8">
          <cell r="F8">
            <v>28340</v>
          </cell>
        </row>
        <row r="9">
          <cell r="F9">
            <v>-56731</v>
          </cell>
        </row>
        <row r="10">
          <cell r="F10">
            <v>-113908</v>
          </cell>
        </row>
        <row r="11">
          <cell r="F11">
            <v>10261</v>
          </cell>
        </row>
        <row r="12">
          <cell r="F12">
            <v>8660</v>
          </cell>
        </row>
        <row r="13">
          <cell r="F13">
            <v>-253775</v>
          </cell>
        </row>
        <row r="14">
          <cell r="F14">
            <v>3967962</v>
          </cell>
        </row>
        <row r="15">
          <cell r="F15">
            <v>3642</v>
          </cell>
        </row>
        <row r="16">
          <cell r="F16">
            <v>-2007</v>
          </cell>
        </row>
        <row r="17">
          <cell r="F17">
            <v>460</v>
          </cell>
        </row>
        <row r="18">
          <cell r="F18">
            <v>-60430</v>
          </cell>
        </row>
        <row r="19">
          <cell r="F19">
            <v>-7462</v>
          </cell>
        </row>
        <row r="20">
          <cell r="F20">
            <v>-13821</v>
          </cell>
        </row>
        <row r="21">
          <cell r="F21">
            <v>-1491898</v>
          </cell>
        </row>
        <row r="22">
          <cell r="F22">
            <v>-21402</v>
          </cell>
        </row>
        <row r="23">
          <cell r="F23">
            <v>-31371</v>
          </cell>
        </row>
        <row r="24">
          <cell r="F24">
            <v>-210557</v>
          </cell>
        </row>
        <row r="25">
          <cell r="F25">
            <v>-62476</v>
          </cell>
        </row>
        <row r="26">
          <cell r="F26">
            <v>-65657</v>
          </cell>
        </row>
        <row r="27">
          <cell r="F27">
            <v>-44042</v>
          </cell>
        </row>
        <row r="28">
          <cell r="F28">
            <v>-12286</v>
          </cell>
        </row>
        <row r="29">
          <cell r="F29">
            <v>1843</v>
          </cell>
        </row>
        <row r="30">
          <cell r="F30">
            <v>45243</v>
          </cell>
        </row>
        <row r="31">
          <cell r="F31">
            <v>-5133</v>
          </cell>
        </row>
        <row r="32">
          <cell r="F32">
            <v>2425743</v>
          </cell>
        </row>
        <row r="33">
          <cell r="F33">
            <v>-27934</v>
          </cell>
        </row>
        <row r="34">
          <cell r="F34">
            <v>136009</v>
          </cell>
        </row>
        <row r="35">
          <cell r="F35">
            <v>-760963</v>
          </cell>
        </row>
        <row r="36">
          <cell r="F36">
            <v>-83542</v>
          </cell>
        </row>
        <row r="37">
          <cell r="F37">
            <v>-166550</v>
          </cell>
        </row>
        <row r="38">
          <cell r="F38">
            <v>-55208</v>
          </cell>
        </row>
        <row r="39">
          <cell r="F39">
            <v>-75547</v>
          </cell>
        </row>
        <row r="40">
          <cell r="F40">
            <v>152925</v>
          </cell>
        </row>
        <row r="41">
          <cell r="F41">
            <v>-474389</v>
          </cell>
        </row>
        <row r="42">
          <cell r="F42">
            <v>-1953</v>
          </cell>
        </row>
        <row r="43">
          <cell r="F43">
            <v>-71603</v>
          </cell>
        </row>
        <row r="44">
          <cell r="F44">
            <v>-424533</v>
          </cell>
        </row>
        <row r="45">
          <cell r="F45">
            <v>-9201</v>
          </cell>
        </row>
        <row r="46">
          <cell r="F46">
            <v>-19131</v>
          </cell>
        </row>
        <row r="47">
          <cell r="F47">
            <v>-25443</v>
          </cell>
        </row>
        <row r="48">
          <cell r="F48">
            <v>-1986</v>
          </cell>
        </row>
        <row r="49">
          <cell r="F49">
            <v>-31258</v>
          </cell>
        </row>
        <row r="50">
          <cell r="F50">
            <v>-210942</v>
          </cell>
        </row>
        <row r="51">
          <cell r="F51">
            <v>-39367</v>
          </cell>
        </row>
        <row r="52">
          <cell r="F52">
            <v>-39284</v>
          </cell>
        </row>
        <row r="53">
          <cell r="F53">
            <v>-226357</v>
          </cell>
        </row>
        <row r="54">
          <cell r="F54">
            <v>-67891</v>
          </cell>
        </row>
        <row r="55">
          <cell r="F55">
            <v>-25258</v>
          </cell>
        </row>
        <row r="56">
          <cell r="F56">
            <v>-304675</v>
          </cell>
        </row>
        <row r="57">
          <cell r="F57">
            <v>-86058</v>
          </cell>
        </row>
        <row r="58">
          <cell r="F58">
            <v>-46938</v>
          </cell>
        </row>
        <row r="59">
          <cell r="F59">
            <v>-67526</v>
          </cell>
        </row>
        <row r="60">
          <cell r="F60">
            <v>571261</v>
          </cell>
        </row>
        <row r="61">
          <cell r="F61">
            <v>12948</v>
          </cell>
        </row>
        <row r="62">
          <cell r="F62">
            <v>-51817</v>
          </cell>
        </row>
        <row r="63">
          <cell r="F63">
            <v>-49181</v>
          </cell>
        </row>
        <row r="64">
          <cell r="F64">
            <v>-72262</v>
          </cell>
        </row>
        <row r="65">
          <cell r="F65">
            <v>-58861</v>
          </cell>
        </row>
        <row r="66">
          <cell r="F66">
            <v>-11002</v>
          </cell>
        </row>
        <row r="67">
          <cell r="F67">
            <v>-2839</v>
          </cell>
        </row>
        <row r="68">
          <cell r="F68">
            <v>-26956</v>
          </cell>
        </row>
        <row r="69">
          <cell r="F69">
            <v>-163267</v>
          </cell>
        </row>
        <row r="70">
          <cell r="F70">
            <v>1938</v>
          </cell>
        </row>
        <row r="71">
          <cell r="F71">
            <v>-19618</v>
          </cell>
        </row>
        <row r="72">
          <cell r="F72">
            <v>-78412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FP"/>
      <sheetName val="RSD State"/>
    </sheetNames>
    <sheetDataSet>
      <sheetData sheetId="0">
        <row r="8">
          <cell r="AZ8">
            <v>34231583</v>
          </cell>
        </row>
        <row r="9">
          <cell r="AZ9">
            <v>18922262.000000004</v>
          </cell>
        </row>
        <row r="10">
          <cell r="AZ10">
            <v>59787371</v>
          </cell>
        </row>
        <row r="11">
          <cell r="AZ11">
            <v>17681031</v>
          </cell>
        </row>
        <row r="12">
          <cell r="AZ12">
            <v>21572820</v>
          </cell>
        </row>
        <row r="13">
          <cell r="AZ13">
            <v>23223294</v>
          </cell>
        </row>
        <row r="14">
          <cell r="AZ14">
            <v>7193106</v>
          </cell>
        </row>
        <row r="15">
          <cell r="AZ15">
            <v>61017431</v>
          </cell>
        </row>
        <row r="16">
          <cell r="AZ16">
            <v>144136746</v>
          </cell>
        </row>
        <row r="17">
          <cell r="AZ17">
            <v>97955793</v>
          </cell>
        </row>
        <row r="18">
          <cell r="AZ18">
            <v>7541690</v>
          </cell>
        </row>
        <row r="19">
          <cell r="AZ19">
            <v>4311392</v>
          </cell>
        </row>
        <row r="20">
          <cell r="AZ20">
            <v>7351272</v>
          </cell>
        </row>
        <row r="21">
          <cell r="AZ21">
            <v>11027948</v>
          </cell>
        </row>
        <row r="22">
          <cell r="AZ22">
            <v>15542792</v>
          </cell>
        </row>
        <row r="23">
          <cell r="AZ23">
            <v>16840660</v>
          </cell>
        </row>
        <row r="24">
          <cell r="AZ24">
            <v>117583865</v>
          </cell>
        </row>
        <row r="25">
          <cell r="AZ25">
            <v>6567579</v>
          </cell>
        </row>
        <row r="26">
          <cell r="AZ26">
            <v>9315113</v>
          </cell>
        </row>
        <row r="27">
          <cell r="AZ27">
            <v>24362919</v>
          </cell>
        </row>
        <row r="28">
          <cell r="AZ28">
            <v>12062880</v>
          </cell>
        </row>
        <row r="29">
          <cell r="AZ29">
            <v>14266710</v>
          </cell>
        </row>
        <row r="30">
          <cell r="AZ30">
            <v>51471522</v>
          </cell>
        </row>
        <row r="31">
          <cell r="AZ31">
            <v>10925865</v>
          </cell>
        </row>
        <row r="32">
          <cell r="AZ32">
            <v>6234731</v>
          </cell>
        </row>
        <row r="33">
          <cell r="AZ33">
            <v>91211706</v>
          </cell>
        </row>
        <row r="34">
          <cell r="AZ34">
            <v>23714839</v>
          </cell>
        </row>
        <row r="35">
          <cell r="AZ35">
            <v>79007585</v>
          </cell>
        </row>
        <row r="36">
          <cell r="AZ36">
            <v>49834157</v>
          </cell>
        </row>
        <row r="37">
          <cell r="AZ37">
            <v>10625211</v>
          </cell>
        </row>
        <row r="38">
          <cell r="AZ38">
            <v>21929738</v>
          </cell>
        </row>
        <row r="39">
          <cell r="AZ39">
            <v>92217050</v>
          </cell>
        </row>
        <row r="40">
          <cell r="AZ40">
            <v>8876088</v>
          </cell>
        </row>
        <row r="41">
          <cell r="AZ41">
            <v>19632496</v>
          </cell>
        </row>
        <row r="42">
          <cell r="AZ42">
            <v>24331176</v>
          </cell>
        </row>
        <row r="43">
          <cell r="AZ43">
            <v>74878570</v>
          </cell>
        </row>
        <row r="44">
          <cell r="AZ44">
            <v>9120191</v>
          </cell>
        </row>
        <row r="45">
          <cell r="AZ45">
            <v>8340629</v>
          </cell>
        </row>
        <row r="46">
          <cell r="AZ46">
            <v>78824191</v>
          </cell>
        </row>
        <row r="47">
          <cell r="AZ47">
            <v>7185533</v>
          </cell>
        </row>
        <row r="48">
          <cell r="AZ48">
            <v>13647257</v>
          </cell>
        </row>
        <row r="49">
          <cell r="AZ49">
            <v>15763788</v>
          </cell>
        </row>
        <row r="50">
          <cell r="AZ50">
            <v>11427889</v>
          </cell>
        </row>
        <row r="51">
          <cell r="AZ51">
            <v>21154415</v>
          </cell>
        </row>
        <row r="52">
          <cell r="AZ52">
            <v>5167692</v>
          </cell>
        </row>
        <row r="53">
          <cell r="AZ53">
            <v>11747117</v>
          </cell>
        </row>
        <row r="54">
          <cell r="AZ54">
            <v>24068790</v>
          </cell>
        </row>
        <row r="55">
          <cell r="AZ55">
            <v>54579474</v>
          </cell>
        </row>
        <row r="56">
          <cell r="AZ56">
            <v>31110795</v>
          </cell>
        </row>
        <row r="57">
          <cell r="AZ57">
            <v>33507135</v>
          </cell>
        </row>
        <row r="58">
          <cell r="AZ58">
            <v>121731241</v>
          </cell>
        </row>
        <row r="59">
          <cell r="AZ59">
            <v>70671199</v>
          </cell>
        </row>
        <row r="60">
          <cell r="AZ60">
            <v>3201426</v>
          </cell>
        </row>
        <row r="61">
          <cell r="AZ61">
            <v>61357563</v>
          </cell>
        </row>
        <row r="62">
          <cell r="AZ62">
            <v>11580403</v>
          </cell>
        </row>
        <row r="63">
          <cell r="AZ63">
            <v>28157487</v>
          </cell>
        </row>
        <row r="64">
          <cell r="AZ64">
            <v>36871915</v>
          </cell>
        </row>
        <row r="65">
          <cell r="AZ65">
            <v>23330150</v>
          </cell>
        </row>
        <row r="66">
          <cell r="AZ66">
            <v>27587359</v>
          </cell>
        </row>
        <row r="67">
          <cell r="AZ67">
            <v>9553563</v>
          </cell>
        </row>
        <row r="68">
          <cell r="AZ68">
            <v>9074479</v>
          </cell>
        </row>
        <row r="69">
          <cell r="AZ69">
            <v>8496378</v>
          </cell>
        </row>
        <row r="70">
          <cell r="AZ70">
            <v>10489113</v>
          </cell>
        </row>
        <row r="71">
          <cell r="AZ71">
            <v>26645359</v>
          </cell>
        </row>
        <row r="72">
          <cell r="AZ72">
            <v>9564678</v>
          </cell>
        </row>
        <row r="73">
          <cell r="AZ73">
            <v>15051510</v>
          </cell>
        </row>
        <row r="74">
          <cell r="AZ74">
            <v>8935079</v>
          </cell>
        </row>
        <row r="75">
          <cell r="AZ75">
            <v>10956933</v>
          </cell>
        </row>
        <row r="76">
          <cell r="AZ76">
            <v>24470552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zoomScale="80" zoomScaleNormal="80" zoomScalePageLayoutView="0" workbookViewId="0" topLeftCell="A1">
      <selection activeCell="E59" sqref="E59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45.8515625" style="0" customWidth="1"/>
    <col min="4" max="5" width="18.7109375" style="0" customWidth="1"/>
    <col min="6" max="6" width="20.7109375" style="0" customWidth="1"/>
    <col min="7" max="7" width="12.421875" style="0" customWidth="1"/>
    <col min="8" max="8" width="1.1484375" style="0" customWidth="1"/>
  </cols>
  <sheetData>
    <row r="1" spans="1:7" ht="48.75" customHeight="1">
      <c r="A1" s="335" t="s">
        <v>0</v>
      </c>
      <c r="B1" s="336"/>
      <c r="C1" s="336"/>
      <c r="D1" s="336"/>
      <c r="E1" s="336"/>
      <c r="F1" s="336"/>
      <c r="G1" s="336"/>
    </row>
    <row r="2" spans="1:7" ht="27.75" customHeight="1">
      <c r="A2" s="337" t="s">
        <v>1</v>
      </c>
      <c r="B2" s="337"/>
      <c r="C2" s="337"/>
      <c r="D2" s="337"/>
      <c r="E2" s="337"/>
      <c r="F2" s="337"/>
      <c r="G2" s="337"/>
    </row>
    <row r="3" spans="1:7" s="1" customFormat="1" ht="4.5" customHeight="1" thickBot="1">
      <c r="A3" s="344"/>
      <c r="B3" s="345"/>
      <c r="C3" s="345"/>
      <c r="D3" s="345"/>
      <c r="E3" s="345"/>
      <c r="F3" s="345"/>
      <c r="G3" s="345"/>
    </row>
    <row r="4" spans="1:8" ht="19.5" customHeight="1" thickTop="1">
      <c r="A4" s="2"/>
      <c r="B4" s="3"/>
      <c r="C4" s="4"/>
      <c r="D4" s="343" t="s">
        <v>2</v>
      </c>
      <c r="E4" s="338" t="s">
        <v>107</v>
      </c>
      <c r="F4" s="346" t="s">
        <v>3</v>
      </c>
      <c r="G4" s="349" t="s">
        <v>4</v>
      </c>
      <c r="H4" s="5"/>
    </row>
    <row r="5" spans="1:8" s="1" customFormat="1" ht="19.5" customHeight="1">
      <c r="A5" s="6"/>
      <c r="B5" s="7"/>
      <c r="C5" s="8"/>
      <c r="D5" s="339"/>
      <c r="E5" s="339"/>
      <c r="F5" s="347"/>
      <c r="G5" s="350"/>
      <c r="H5" s="9"/>
    </row>
    <row r="6" spans="1:8" s="1" customFormat="1" ht="19.5" customHeight="1">
      <c r="A6" s="6"/>
      <c r="B6" s="7"/>
      <c r="C6" s="10"/>
      <c r="D6" s="339"/>
      <c r="E6" s="339"/>
      <c r="F6" s="347"/>
      <c r="G6" s="350"/>
      <c r="H6" s="9"/>
    </row>
    <row r="7" spans="1:8" s="1" customFormat="1" ht="27" customHeight="1" thickBot="1">
      <c r="A7" s="11"/>
      <c r="B7" s="12"/>
      <c r="C7" s="13" t="s">
        <v>5</v>
      </c>
      <c r="D7" s="340"/>
      <c r="E7" s="340"/>
      <c r="F7" s="348"/>
      <c r="G7" s="351"/>
      <c r="H7" s="14"/>
    </row>
    <row r="8" spans="1:8" s="1" customFormat="1" ht="5.25" customHeight="1" thickTop="1">
      <c r="A8" s="15"/>
      <c r="B8" s="16"/>
      <c r="C8" s="17"/>
      <c r="D8" s="18"/>
      <c r="E8" s="18"/>
      <c r="F8" s="19"/>
      <c r="G8" s="18"/>
      <c r="H8" s="20"/>
    </row>
    <row r="9" spans="1:8" s="1" customFormat="1" ht="24.75" customHeight="1" thickBot="1">
      <c r="A9" s="21" t="s">
        <v>6</v>
      </c>
      <c r="B9" s="22" t="s">
        <v>7</v>
      </c>
      <c r="C9" s="23"/>
      <c r="D9" s="24">
        <v>3652</v>
      </c>
      <c r="E9" s="24">
        <f>'[1]Table 3 Levels 1&amp;2'!Q77</f>
        <v>3752</v>
      </c>
      <c r="F9" s="24">
        <f aca="true" t="shared" si="0" ref="F9:F16">E9-D9</f>
        <v>100</v>
      </c>
      <c r="G9" s="25">
        <f aca="true" t="shared" si="1" ref="G9:G16">ROUND((E9/D9)-1,4)</f>
        <v>0.0274</v>
      </c>
      <c r="H9" s="26"/>
    </row>
    <row r="10" spans="1:8" s="1" customFormat="1" ht="25.5" customHeight="1">
      <c r="A10" s="27" t="s">
        <v>8</v>
      </c>
      <c r="B10" s="28" t="s">
        <v>9</v>
      </c>
      <c r="C10" s="29"/>
      <c r="D10" s="30">
        <v>895370</v>
      </c>
      <c r="E10" s="31">
        <f>SUM(E11:E16)</f>
        <v>919068</v>
      </c>
      <c r="F10" s="31">
        <f t="shared" si="0"/>
        <v>23698</v>
      </c>
      <c r="G10" s="32">
        <f t="shared" si="1"/>
        <v>0.0265</v>
      </c>
      <c r="H10" s="33"/>
    </row>
    <row r="11" spans="1:8" s="1" customFormat="1" ht="18.75" customHeight="1">
      <c r="A11" s="34"/>
      <c r="B11" s="35" t="s">
        <v>10</v>
      </c>
      <c r="C11" s="36" t="s">
        <v>11</v>
      </c>
      <c r="D11" s="37">
        <v>645747</v>
      </c>
      <c r="E11" s="38">
        <f>'[1]Table 3 Levels 1&amp;2'!C77</f>
        <v>658330</v>
      </c>
      <c r="F11" s="39">
        <f t="shared" si="0"/>
        <v>12583</v>
      </c>
      <c r="G11" s="40">
        <f t="shared" si="1"/>
        <v>0.0195</v>
      </c>
      <c r="H11" s="41"/>
    </row>
    <row r="12" spans="1:8" s="1" customFormat="1" ht="18.75" customHeight="1">
      <c r="A12" s="34"/>
      <c r="B12" s="35" t="s">
        <v>12</v>
      </c>
      <c r="C12" s="36" t="s">
        <v>13</v>
      </c>
      <c r="D12" s="42">
        <v>77133</v>
      </c>
      <c r="E12" s="43">
        <f>'[1]Table 3 Levels 1&amp;2'!E77</f>
        <v>86996</v>
      </c>
      <c r="F12" s="44">
        <f t="shared" si="0"/>
        <v>9863</v>
      </c>
      <c r="G12" s="45">
        <f t="shared" si="1"/>
        <v>0.1279</v>
      </c>
      <c r="H12" s="41"/>
    </row>
    <row r="13" spans="1:8" s="1" customFormat="1" ht="18.75" customHeight="1">
      <c r="A13" s="34"/>
      <c r="B13" s="35" t="s">
        <v>14</v>
      </c>
      <c r="C13" s="36" t="s">
        <v>15</v>
      </c>
      <c r="D13" s="37">
        <v>9952</v>
      </c>
      <c r="E13" s="38">
        <f>'[1]Table 3 Levels 1&amp;2'!G77</f>
        <v>10350</v>
      </c>
      <c r="F13" s="39">
        <f t="shared" si="0"/>
        <v>398</v>
      </c>
      <c r="G13" s="40">
        <f t="shared" si="1"/>
        <v>0.04</v>
      </c>
      <c r="H13" s="41"/>
    </row>
    <row r="14" spans="1:8" s="1" customFormat="1" ht="18.75" customHeight="1">
      <c r="A14" s="34"/>
      <c r="B14" s="35" t="s">
        <v>16</v>
      </c>
      <c r="C14" s="36" t="s">
        <v>17</v>
      </c>
      <c r="D14" s="37">
        <v>135813</v>
      </c>
      <c r="E14" s="38">
        <f>'[1]Table 3 Levels 1&amp;2'!I77</f>
        <v>135692</v>
      </c>
      <c r="F14" s="39">
        <f t="shared" si="0"/>
        <v>-121</v>
      </c>
      <c r="G14" s="40">
        <f t="shared" si="1"/>
        <v>-0.0009</v>
      </c>
      <c r="H14" s="41"/>
    </row>
    <row r="15" spans="1:8" s="1" customFormat="1" ht="18.75" customHeight="1">
      <c r="A15" s="34"/>
      <c r="B15" s="35" t="s">
        <v>18</v>
      </c>
      <c r="C15" s="36" t="s">
        <v>19</v>
      </c>
      <c r="D15" s="37">
        <v>13411</v>
      </c>
      <c r="E15" s="38">
        <f>'[1]Table 3 Levels 1&amp;2'!K77</f>
        <v>14063</v>
      </c>
      <c r="F15" s="39">
        <f t="shared" si="0"/>
        <v>652</v>
      </c>
      <c r="G15" s="40">
        <f t="shared" si="1"/>
        <v>0.0486</v>
      </c>
      <c r="H15" s="41"/>
    </row>
    <row r="16" spans="1:8" s="1" customFormat="1" ht="18.75" customHeight="1">
      <c r="A16" s="34"/>
      <c r="B16" s="46" t="s">
        <v>20</v>
      </c>
      <c r="C16" s="47" t="s">
        <v>21</v>
      </c>
      <c r="D16" s="48">
        <v>13314</v>
      </c>
      <c r="E16" s="49">
        <f>'[1]Table 3 Levels 1&amp;2'!N77</f>
        <v>13637</v>
      </c>
      <c r="F16" s="50">
        <f t="shared" si="0"/>
        <v>323</v>
      </c>
      <c r="G16" s="51">
        <f t="shared" si="1"/>
        <v>0.0243</v>
      </c>
      <c r="H16" s="52"/>
    </row>
    <row r="17" spans="1:8" s="1" customFormat="1" ht="5.25" customHeight="1" thickBot="1">
      <c r="A17" s="53"/>
      <c r="B17" s="54"/>
      <c r="C17" s="55"/>
      <c r="D17" s="56"/>
      <c r="E17" s="57"/>
      <c r="F17" s="57"/>
      <c r="G17" s="58"/>
      <c r="H17" s="59"/>
    </row>
    <row r="18" spans="1:8" s="1" customFormat="1" ht="30.75" customHeight="1">
      <c r="A18" s="34" t="s">
        <v>22</v>
      </c>
      <c r="B18" s="60" t="s">
        <v>23</v>
      </c>
      <c r="C18" s="61"/>
      <c r="D18" s="62">
        <v>3269891240</v>
      </c>
      <c r="E18" s="62">
        <f>'[1]Table 3 Levels 1&amp;2'!R77</f>
        <v>3448343136</v>
      </c>
      <c r="F18" s="62">
        <f aca="true" t="shared" si="2" ref="F18:F23">E18-D18</f>
        <v>178451896</v>
      </c>
      <c r="G18" s="40">
        <f aca="true" t="shared" si="3" ref="G18:G23">ROUND((E18/D18)-1,4)</f>
        <v>0.0546</v>
      </c>
      <c r="H18" s="33"/>
    </row>
    <row r="19" spans="1:8" s="1" customFormat="1" ht="18.75" customHeight="1">
      <c r="A19" s="34"/>
      <c r="B19" s="63" t="s">
        <v>10</v>
      </c>
      <c r="C19" s="64" t="s">
        <v>24</v>
      </c>
      <c r="D19" s="65">
        <v>2125430543</v>
      </c>
      <c r="E19" s="65">
        <f>'[1]Table 3 Levels 1&amp;2'!U77</f>
        <v>2241322057</v>
      </c>
      <c r="F19" s="65">
        <f t="shared" si="2"/>
        <v>115891514</v>
      </c>
      <c r="G19" s="66">
        <f t="shared" si="3"/>
        <v>0.0545</v>
      </c>
      <c r="H19" s="41"/>
    </row>
    <row r="20" spans="1:8" s="1" customFormat="1" ht="18.75" customHeight="1" thickBot="1">
      <c r="A20" s="53"/>
      <c r="B20" s="67" t="s">
        <v>12</v>
      </c>
      <c r="C20" s="68" t="s">
        <v>25</v>
      </c>
      <c r="D20" s="69">
        <v>1144460697</v>
      </c>
      <c r="E20" s="69">
        <f>'[1]Table 3 Levels 1&amp;2'!T77</f>
        <v>1207021079</v>
      </c>
      <c r="F20" s="69">
        <f t="shared" si="2"/>
        <v>62560382</v>
      </c>
      <c r="G20" s="58">
        <f t="shared" si="3"/>
        <v>0.0547</v>
      </c>
      <c r="H20" s="70"/>
    </row>
    <row r="21" spans="1:8" s="1" customFormat="1" ht="29.25" customHeight="1">
      <c r="A21" s="71" t="s">
        <v>26</v>
      </c>
      <c r="B21" s="60" t="s">
        <v>27</v>
      </c>
      <c r="C21" s="72"/>
      <c r="D21" s="62">
        <v>1998194617</v>
      </c>
      <c r="E21" s="62">
        <f>'[1]Table 7 Local Revenue'!AQ77</f>
        <v>2370615768</v>
      </c>
      <c r="F21" s="62">
        <f t="shared" si="2"/>
        <v>372421151</v>
      </c>
      <c r="G21" s="40">
        <f t="shared" si="3"/>
        <v>0.1864</v>
      </c>
      <c r="H21" s="33"/>
    </row>
    <row r="22" spans="1:8" s="1" customFormat="1" ht="18.75" customHeight="1">
      <c r="A22" s="73"/>
      <c r="B22" s="74" t="s">
        <v>10</v>
      </c>
      <c r="C22" s="60" t="s">
        <v>28</v>
      </c>
      <c r="D22" s="62">
        <v>19503462207</v>
      </c>
      <c r="E22" s="62">
        <f>'[1]Table 7 Local Revenue'!H77</f>
        <v>21533919576</v>
      </c>
      <c r="F22" s="62">
        <f t="shared" si="2"/>
        <v>2030457369</v>
      </c>
      <c r="G22" s="40">
        <f t="shared" si="3"/>
        <v>0.1041</v>
      </c>
      <c r="H22" s="33"/>
    </row>
    <row r="23" spans="1:8" s="1" customFormat="1" ht="18.75" customHeight="1">
      <c r="A23" s="73"/>
      <c r="B23" s="74" t="s">
        <v>12</v>
      </c>
      <c r="C23" s="60" t="s">
        <v>29</v>
      </c>
      <c r="D23" s="62">
        <v>58138979305.850006</v>
      </c>
      <c r="E23" s="62">
        <f>'[1]Table 7 Local Revenue'!AM77</f>
        <v>69567502129.80739</v>
      </c>
      <c r="F23" s="62">
        <f t="shared" si="2"/>
        <v>11428522823.957382</v>
      </c>
      <c r="G23" s="40">
        <f t="shared" si="3"/>
        <v>0.1966</v>
      </c>
      <c r="H23" s="33"/>
    </row>
    <row r="24" spans="1:8" s="1" customFormat="1" ht="15.75">
      <c r="A24" s="73"/>
      <c r="B24" s="74" t="s">
        <v>14</v>
      </c>
      <c r="C24" s="60" t="s">
        <v>30</v>
      </c>
      <c r="D24" s="75">
        <v>41.88</v>
      </c>
      <c r="E24" s="76" t="s">
        <v>31</v>
      </c>
      <c r="F24" s="77"/>
      <c r="G24" s="40"/>
      <c r="H24" s="33"/>
    </row>
    <row r="25" spans="1:8" s="1" customFormat="1" ht="15.75">
      <c r="A25" s="73"/>
      <c r="B25" s="74" t="s">
        <v>16</v>
      </c>
      <c r="C25" s="60" t="s">
        <v>32</v>
      </c>
      <c r="D25" s="78">
        <v>0.019583121186073867</v>
      </c>
      <c r="E25" s="79" t="s">
        <v>33</v>
      </c>
      <c r="F25" s="80"/>
      <c r="G25" s="40"/>
      <c r="H25" s="33"/>
    </row>
    <row r="26" spans="1:8" s="1" customFormat="1" ht="18.75" customHeight="1">
      <c r="A26" s="73"/>
      <c r="B26" s="74" t="s">
        <v>18</v>
      </c>
      <c r="C26" s="60" t="s">
        <v>34</v>
      </c>
      <c r="D26" s="62">
        <v>905752509</v>
      </c>
      <c r="E26" s="62">
        <f>'[1]Table 7 Local Revenue'!AE77</f>
        <v>885964237</v>
      </c>
      <c r="F26" s="62">
        <f aca="true" t="shared" si="4" ref="F26:F36">E26-D26</f>
        <v>-19788272</v>
      </c>
      <c r="G26" s="40">
        <f aca="true" t="shared" si="5" ref="G26:G36">ROUND((E26/D26)-1,4)</f>
        <v>-0.0218</v>
      </c>
      <c r="H26" s="33"/>
    </row>
    <row r="27" spans="1:8" s="1" customFormat="1" ht="18.75" customHeight="1">
      <c r="A27" s="73"/>
      <c r="B27" s="74" t="s">
        <v>20</v>
      </c>
      <c r="C27" s="60" t="s">
        <v>35</v>
      </c>
      <c r="D27" s="62">
        <v>1140734645</v>
      </c>
      <c r="E27" s="62">
        <f>'[1]Table 7 Local Revenue'!AI77</f>
        <v>1442904264</v>
      </c>
      <c r="F27" s="62">
        <f t="shared" si="4"/>
        <v>302169619</v>
      </c>
      <c r="G27" s="40">
        <f t="shared" si="5"/>
        <v>0.2649</v>
      </c>
      <c r="H27" s="33"/>
    </row>
    <row r="28" spans="1:8" s="1" customFormat="1" ht="18.75" customHeight="1" thickBot="1">
      <c r="A28" s="81"/>
      <c r="B28" s="82" t="s">
        <v>36</v>
      </c>
      <c r="C28" s="83" t="s">
        <v>37</v>
      </c>
      <c r="D28" s="84">
        <v>40609175</v>
      </c>
      <c r="E28" s="84">
        <f>'[1]Table 7 Local Revenue'!AP77</f>
        <v>41747267</v>
      </c>
      <c r="F28" s="84">
        <f t="shared" si="4"/>
        <v>1138092</v>
      </c>
      <c r="G28" s="85">
        <f t="shared" si="5"/>
        <v>0.028</v>
      </c>
      <c r="H28" s="70"/>
    </row>
    <row r="29" spans="1:8" s="1" customFormat="1" ht="30" customHeight="1">
      <c r="A29" s="34" t="s">
        <v>38</v>
      </c>
      <c r="B29" s="86" t="s">
        <v>39</v>
      </c>
      <c r="C29" s="60"/>
      <c r="D29" s="62">
        <v>767348703</v>
      </c>
      <c r="E29" s="62">
        <f>'[1]Table 3 Levels 1&amp;2'!AC77</f>
        <v>920955835.2399999</v>
      </c>
      <c r="F29" s="62">
        <f t="shared" si="4"/>
        <v>153607132.2399999</v>
      </c>
      <c r="G29" s="40">
        <f t="shared" si="5"/>
        <v>0.2002</v>
      </c>
      <c r="H29" s="41"/>
    </row>
    <row r="30" spans="1:8" s="1" customFormat="1" ht="18.75" customHeight="1" thickBot="1">
      <c r="A30" s="73"/>
      <c r="B30" s="63" t="s">
        <v>10</v>
      </c>
      <c r="C30" s="87" t="s">
        <v>40</v>
      </c>
      <c r="D30" s="65">
        <v>269072895</v>
      </c>
      <c r="E30" s="65">
        <f>'[1]Table 3 Levels 1&amp;2'!AE77</f>
        <v>333983620</v>
      </c>
      <c r="F30" s="65">
        <f t="shared" si="4"/>
        <v>64910725</v>
      </c>
      <c r="G30" s="66">
        <f t="shared" si="5"/>
        <v>0.2412</v>
      </c>
      <c r="H30" s="41"/>
    </row>
    <row r="31" spans="1:8" s="1" customFormat="1" ht="31.5" customHeight="1" thickBot="1">
      <c r="A31" s="88" t="s">
        <v>41</v>
      </c>
      <c r="B31" s="89" t="s">
        <v>42</v>
      </c>
      <c r="C31" s="90"/>
      <c r="D31" s="91">
        <v>2394503438</v>
      </c>
      <c r="E31" s="91">
        <f>E19+E30</f>
        <v>2575305677</v>
      </c>
      <c r="F31" s="91">
        <f t="shared" si="4"/>
        <v>180802239</v>
      </c>
      <c r="G31" s="92">
        <f t="shared" si="5"/>
        <v>0.0755</v>
      </c>
      <c r="H31" s="59"/>
    </row>
    <row r="32" spans="1:8" s="1" customFormat="1" ht="30.75" customHeight="1">
      <c r="A32" s="93" t="s">
        <v>43</v>
      </c>
      <c r="B32" s="341" t="s">
        <v>44</v>
      </c>
      <c r="C32" s="342"/>
      <c r="D32" s="94">
        <f>SUM(D33:D42)</f>
        <v>326654629</v>
      </c>
      <c r="E32" s="94">
        <f>E33+E34+E35+E36+E37+E38+E39+E40+E41+E42+E47+E48</f>
        <v>338574075</v>
      </c>
      <c r="F32" s="94">
        <f t="shared" si="4"/>
        <v>11919446</v>
      </c>
      <c r="G32" s="95">
        <f t="shared" si="5"/>
        <v>0.0365</v>
      </c>
      <c r="H32" s="96"/>
    </row>
    <row r="33" spans="1:8" s="1" customFormat="1" ht="18" customHeight="1">
      <c r="A33" s="97"/>
      <c r="B33" s="98" t="s">
        <v>10</v>
      </c>
      <c r="C33" s="99" t="s">
        <v>45</v>
      </c>
      <c r="D33" s="100">
        <v>56507216</v>
      </c>
      <c r="E33" s="100">
        <f>+'[1]Table 4 Level 3'!F75</f>
        <v>57978555</v>
      </c>
      <c r="F33" s="100">
        <f t="shared" si="4"/>
        <v>1471339</v>
      </c>
      <c r="G33" s="101">
        <f t="shared" si="5"/>
        <v>0.026</v>
      </c>
      <c r="H33" s="52"/>
    </row>
    <row r="34" spans="1:8" s="1" customFormat="1" ht="18" customHeight="1">
      <c r="A34" s="97"/>
      <c r="B34" s="98" t="s">
        <v>12</v>
      </c>
      <c r="C34" s="102" t="s">
        <v>46</v>
      </c>
      <c r="D34" s="100">
        <v>18113128</v>
      </c>
      <c r="E34" s="100">
        <f>'[1]Table 4 Level 3'!J75</f>
        <v>18399420</v>
      </c>
      <c r="F34" s="100">
        <f t="shared" si="4"/>
        <v>286292</v>
      </c>
      <c r="G34" s="101">
        <f t="shared" si="5"/>
        <v>0.0158</v>
      </c>
      <c r="H34" s="52"/>
    </row>
    <row r="35" spans="1:8" s="1" customFormat="1" ht="18" customHeight="1">
      <c r="A35" s="97"/>
      <c r="B35" s="98" t="s">
        <v>14</v>
      </c>
      <c r="C35" s="102" t="s">
        <v>47</v>
      </c>
      <c r="D35" s="100">
        <v>97448806</v>
      </c>
      <c r="E35" s="100">
        <f>'[1]Table 4 Level 3'!N75</f>
        <v>98497868</v>
      </c>
      <c r="F35" s="100">
        <f t="shared" si="4"/>
        <v>1049062</v>
      </c>
      <c r="G35" s="101">
        <f t="shared" si="5"/>
        <v>0.0108</v>
      </c>
      <c r="H35" s="52"/>
    </row>
    <row r="36" spans="1:8" s="1" customFormat="1" ht="17.25" customHeight="1">
      <c r="A36" s="97"/>
      <c r="B36" s="98" t="s">
        <v>16</v>
      </c>
      <c r="C36" s="102" t="s">
        <v>48</v>
      </c>
      <c r="D36" s="100">
        <v>21992786</v>
      </c>
      <c r="E36" s="100">
        <f>'[1]Table 4 Level 3'!R75</f>
        <v>22048084</v>
      </c>
      <c r="F36" s="100">
        <f t="shared" si="4"/>
        <v>55298</v>
      </c>
      <c r="G36" s="101">
        <f t="shared" si="5"/>
        <v>0.0025</v>
      </c>
      <c r="H36" s="52"/>
    </row>
    <row r="37" spans="1:8" s="1" customFormat="1" ht="18" customHeight="1" hidden="1">
      <c r="A37" s="97"/>
      <c r="B37" s="98">
        <v>6</v>
      </c>
      <c r="C37" s="102" t="s">
        <v>49</v>
      </c>
      <c r="D37" s="100"/>
      <c r="E37" s="100">
        <f>'[1]Table 4 Level 3'!V75</f>
        <v>0</v>
      </c>
      <c r="F37" s="100"/>
      <c r="G37" s="101"/>
      <c r="H37" s="52"/>
    </row>
    <row r="38" spans="1:8" s="1" customFormat="1" ht="18" customHeight="1" hidden="1">
      <c r="A38" s="97"/>
      <c r="B38" s="98">
        <v>7</v>
      </c>
      <c r="C38" s="102" t="s">
        <v>50</v>
      </c>
      <c r="D38" s="100"/>
      <c r="E38" s="100">
        <f>'[1]Table 4 Level 3'!V75</f>
        <v>0</v>
      </c>
      <c r="F38" s="100"/>
      <c r="G38" s="101"/>
      <c r="H38" s="52"/>
    </row>
    <row r="39" spans="1:8" s="1" customFormat="1" ht="18" customHeight="1">
      <c r="A39" s="97"/>
      <c r="B39" s="98" t="s">
        <v>18</v>
      </c>
      <c r="C39" s="102" t="s">
        <v>51</v>
      </c>
      <c r="D39" s="100">
        <v>4140000</v>
      </c>
      <c r="E39" s="100">
        <f>'[1]Table 4 Level 3'!X75+'[1]Table 4 Level 3'!X77</f>
        <v>4620000</v>
      </c>
      <c r="F39" s="100">
        <f>E39-D39</f>
        <v>480000</v>
      </c>
      <c r="G39" s="101">
        <f>ROUND((E39/D39)-1,4)</f>
        <v>0.1159</v>
      </c>
      <c r="H39" s="52"/>
    </row>
    <row r="40" spans="1:8" s="1" customFormat="1" ht="18" customHeight="1">
      <c r="A40" s="97"/>
      <c r="B40" s="98" t="s">
        <v>20</v>
      </c>
      <c r="C40" s="102" t="s">
        <v>52</v>
      </c>
      <c r="D40" s="100">
        <v>0</v>
      </c>
      <c r="E40" s="100">
        <f>'[1]Table 4 Level 3'!Z75</f>
        <v>0</v>
      </c>
      <c r="F40" s="100">
        <f>E40-D40</f>
        <v>0</v>
      </c>
      <c r="G40" s="101">
        <v>0</v>
      </c>
      <c r="H40" s="52"/>
    </row>
    <row r="41" spans="1:8" s="1" customFormat="1" ht="18" customHeight="1">
      <c r="A41" s="97"/>
      <c r="B41" s="98" t="s">
        <v>36</v>
      </c>
      <c r="C41" s="103" t="s">
        <v>53</v>
      </c>
      <c r="D41" s="104">
        <v>51659760</v>
      </c>
      <c r="E41" s="104">
        <f>'[1]Table 4 Level 3'!AB75</f>
        <v>60237213</v>
      </c>
      <c r="F41" s="105">
        <f>E41-D41</f>
        <v>8577453</v>
      </c>
      <c r="G41" s="101">
        <f>ROUND((E41/D41)-1,4)</f>
        <v>0.166</v>
      </c>
      <c r="H41" s="52"/>
    </row>
    <row r="42" spans="1:8" s="1" customFormat="1" ht="18" customHeight="1">
      <c r="A42" s="97"/>
      <c r="B42" s="98" t="s">
        <v>54</v>
      </c>
      <c r="C42" s="103" t="s">
        <v>55</v>
      </c>
      <c r="D42" s="104">
        <v>76792933</v>
      </c>
      <c r="E42" s="104">
        <f>SUM(E43:E46)</f>
        <v>76792935</v>
      </c>
      <c r="F42" s="105">
        <f>E42-D42</f>
        <v>2</v>
      </c>
      <c r="G42" s="101">
        <f>ROUND((E42/D42)-1,4)</f>
        <v>0</v>
      </c>
      <c r="H42" s="52"/>
    </row>
    <row r="43" spans="1:8" s="1" customFormat="1" ht="18" customHeight="1">
      <c r="A43" s="97"/>
      <c r="B43" s="98" t="s">
        <v>56</v>
      </c>
      <c r="C43" s="103" t="s">
        <v>57</v>
      </c>
      <c r="D43" s="104"/>
      <c r="E43" s="104">
        <f>'[1]Table 4 Level 3'!AD75</f>
        <v>38336714</v>
      </c>
      <c r="F43" s="105"/>
      <c r="G43" s="101"/>
      <c r="H43" s="52"/>
    </row>
    <row r="44" spans="1:8" s="1" customFormat="1" ht="18" customHeight="1">
      <c r="A44" s="97"/>
      <c r="B44" s="98" t="s">
        <v>58</v>
      </c>
      <c r="C44" s="103" t="s">
        <v>59</v>
      </c>
      <c r="D44" s="104"/>
      <c r="E44" s="104">
        <f>'[1]Table 4 Level 3'!AE75</f>
        <v>38456219</v>
      </c>
      <c r="F44" s="105"/>
      <c r="G44" s="101"/>
      <c r="H44" s="52"/>
    </row>
    <row r="45" spans="1:8" s="1" customFormat="1" ht="18" customHeight="1">
      <c r="A45" s="97"/>
      <c r="B45" s="98" t="s">
        <v>60</v>
      </c>
      <c r="C45" s="103" t="s">
        <v>61</v>
      </c>
      <c r="D45" s="104"/>
      <c r="E45" s="104">
        <f>'[1]Table 4 Level 3'!AF75+'[1]Table 4 Level 3'!AG75</f>
        <v>-4978939</v>
      </c>
      <c r="F45" s="105"/>
      <c r="G45" s="101"/>
      <c r="H45" s="52"/>
    </row>
    <row r="46" spans="1:8" s="1" customFormat="1" ht="18" customHeight="1" thickBot="1">
      <c r="A46" s="97"/>
      <c r="B46" s="98" t="s">
        <v>62</v>
      </c>
      <c r="C46" s="103" t="s">
        <v>63</v>
      </c>
      <c r="D46" s="104"/>
      <c r="E46" s="104">
        <f>'[1]Table 4 Level 3'!AI75</f>
        <v>4978941</v>
      </c>
      <c r="F46" s="105"/>
      <c r="G46" s="101"/>
      <c r="H46" s="52"/>
    </row>
    <row r="47" spans="1:8" s="1" customFormat="1" ht="18" customHeight="1" hidden="1">
      <c r="A47" s="97"/>
      <c r="B47" s="98" t="s">
        <v>64</v>
      </c>
      <c r="C47" s="103" t="s">
        <v>65</v>
      </c>
      <c r="D47" s="104"/>
      <c r="E47" s="104"/>
      <c r="F47" s="105"/>
      <c r="G47" s="101"/>
      <c r="H47" s="52"/>
    </row>
    <row r="48" spans="1:8" s="1" customFormat="1" ht="0.75" customHeight="1" hidden="1" thickBot="1">
      <c r="A48" s="97"/>
      <c r="B48" s="106" t="s">
        <v>66</v>
      </c>
      <c r="C48" s="107" t="s">
        <v>67</v>
      </c>
      <c r="D48" s="108"/>
      <c r="E48" s="108"/>
      <c r="F48" s="109"/>
      <c r="G48" s="110"/>
      <c r="H48" s="52"/>
    </row>
    <row r="49" spans="1:8" s="1" customFormat="1" ht="28.5" customHeight="1">
      <c r="A49" s="111" t="s">
        <v>68</v>
      </c>
      <c r="B49" s="112" t="s">
        <v>69</v>
      </c>
      <c r="C49" s="113"/>
      <c r="D49" s="114"/>
      <c r="E49" s="114"/>
      <c r="F49" s="114"/>
      <c r="G49" s="115"/>
      <c r="H49" s="116"/>
    </row>
    <row r="50" spans="1:8" s="1" customFormat="1" ht="15.75">
      <c r="A50" s="117"/>
      <c r="B50" s="118" t="s">
        <v>70</v>
      </c>
      <c r="C50" s="119"/>
      <c r="D50" s="120">
        <f>SUM(D31:D32)</f>
        <v>2721158067</v>
      </c>
      <c r="E50" s="120">
        <f>SUM(E31:E32)</f>
        <v>2913879752</v>
      </c>
      <c r="F50" s="120">
        <f>E50-D50</f>
        <v>192721685</v>
      </c>
      <c r="G50" s="121">
        <f>ROUND((E50/D50)-1,4)</f>
        <v>0.0708</v>
      </c>
      <c r="H50" s="122"/>
    </row>
    <row r="51" spans="1:8" s="1" customFormat="1" ht="15.75">
      <c r="A51" s="117"/>
      <c r="B51" s="118"/>
      <c r="C51" s="119" t="s">
        <v>71</v>
      </c>
      <c r="D51" s="123">
        <v>4212</v>
      </c>
      <c r="E51" s="120">
        <f>'[1]Table 3 Levels 1&amp;2'!AL77</f>
        <v>4426.168869715796</v>
      </c>
      <c r="F51" s="123">
        <f>E51-D51</f>
        <v>214.16886971579606</v>
      </c>
      <c r="G51" s="124">
        <f>ROUND((E51/D51)-1,4)</f>
        <v>0.0508</v>
      </c>
      <c r="H51" s="122"/>
    </row>
    <row r="52" spans="1:8" s="1" customFormat="1" ht="16.5" thickBot="1">
      <c r="A52" s="125"/>
      <c r="B52" s="126"/>
      <c r="C52" s="127" t="s">
        <v>72</v>
      </c>
      <c r="D52" s="128">
        <v>351</v>
      </c>
      <c r="E52" s="129">
        <f>ROUND(E51/12,0)</f>
        <v>369</v>
      </c>
      <c r="F52" s="128">
        <f>E52-D52</f>
        <v>18</v>
      </c>
      <c r="G52" s="130"/>
      <c r="H52" s="131"/>
    </row>
    <row r="53" spans="1:8" s="1" customFormat="1" ht="15.75">
      <c r="A53" s="132" t="s">
        <v>73</v>
      </c>
      <c r="B53" s="330" t="s">
        <v>74</v>
      </c>
      <c r="C53" s="330"/>
      <c r="D53" s="133"/>
      <c r="E53" s="134"/>
      <c r="F53" s="135"/>
      <c r="G53" s="136"/>
      <c r="H53" s="52"/>
    </row>
    <row r="54" spans="1:8" s="1" customFormat="1" ht="19.5" customHeight="1">
      <c r="A54" s="137"/>
      <c r="B54" s="138" t="s">
        <v>75</v>
      </c>
      <c r="C54" s="64"/>
      <c r="D54" s="65">
        <f>SUM(D55:D56)</f>
        <v>6375782</v>
      </c>
      <c r="E54" s="65">
        <f>E56+E55</f>
        <v>7758778</v>
      </c>
      <c r="F54" s="65">
        <f aca="true" t="shared" si="6" ref="F54:F61">E54-D54</f>
        <v>1382996</v>
      </c>
      <c r="G54" s="66">
        <f aca="true" t="shared" si="7" ref="G54:G61">ROUND((E54/D54)-1,4)</f>
        <v>0.2169</v>
      </c>
      <c r="H54" s="139"/>
    </row>
    <row r="55" spans="1:8" s="1" customFormat="1" ht="15.75">
      <c r="A55" s="140"/>
      <c r="B55" s="141" t="s">
        <v>10</v>
      </c>
      <c r="C55" s="142" t="s">
        <v>76</v>
      </c>
      <c r="D55" s="143">
        <v>4239284</v>
      </c>
      <c r="E55" s="143">
        <f>'[1]Table 5A Lab Schools'!D7</f>
        <v>5829042</v>
      </c>
      <c r="F55" s="143">
        <f t="shared" si="6"/>
        <v>1589758</v>
      </c>
      <c r="G55" s="144">
        <f t="shared" si="7"/>
        <v>0.375</v>
      </c>
      <c r="H55" s="41"/>
    </row>
    <row r="56" spans="1:8" s="1" customFormat="1" ht="15.75">
      <c r="A56" s="140"/>
      <c r="B56" s="145" t="s">
        <v>12</v>
      </c>
      <c r="C56" s="146" t="s">
        <v>77</v>
      </c>
      <c r="D56" s="147">
        <v>2136498</v>
      </c>
      <c r="E56" s="147">
        <f>'[1]Table 5A Lab Schools'!D8</f>
        <v>1929736</v>
      </c>
      <c r="F56" s="147">
        <f t="shared" si="6"/>
        <v>-206762</v>
      </c>
      <c r="G56" s="148">
        <f t="shared" si="7"/>
        <v>-0.0968</v>
      </c>
      <c r="H56" s="149"/>
    </row>
    <row r="57" spans="1:8" s="1" customFormat="1" ht="15.75">
      <c r="A57" s="150" t="s">
        <v>78</v>
      </c>
      <c r="B57" s="151" t="s">
        <v>79</v>
      </c>
      <c r="C57" s="152"/>
      <c r="D57" s="65">
        <v>57546372</v>
      </c>
      <c r="E57" s="65">
        <f>SUM(E58)</f>
        <v>71304918</v>
      </c>
      <c r="F57" s="65">
        <f t="shared" si="6"/>
        <v>13758546</v>
      </c>
      <c r="G57" s="66">
        <f t="shared" si="7"/>
        <v>0.2391</v>
      </c>
      <c r="H57" s="153"/>
    </row>
    <row r="58" spans="1:8" s="1" customFormat="1" ht="16.5" thickBot="1">
      <c r="A58" s="154"/>
      <c r="B58" s="141" t="s">
        <v>10</v>
      </c>
      <c r="C58" s="68" t="s">
        <v>80</v>
      </c>
      <c r="D58" s="69">
        <v>57546372</v>
      </c>
      <c r="E58" s="69">
        <f>'[1]Table 5B_RSD'!F38+'[1]March Midyear Adjustment'!I41</f>
        <v>71304918</v>
      </c>
      <c r="F58" s="69">
        <f t="shared" si="6"/>
        <v>13758546</v>
      </c>
      <c r="G58" s="58">
        <f t="shared" si="7"/>
        <v>0.2391</v>
      </c>
      <c r="H58" s="155"/>
    </row>
    <row r="59" spans="1:8" s="1" customFormat="1" ht="36" customHeight="1" thickBot="1">
      <c r="A59" s="156" t="s">
        <v>81</v>
      </c>
      <c r="B59" s="157" t="s">
        <v>82</v>
      </c>
      <c r="C59" s="158"/>
      <c r="D59" s="159">
        <f>D50+D54+D57</f>
        <v>2785080221</v>
      </c>
      <c r="E59" s="159">
        <f>E50+E54+E57</f>
        <v>2992943448</v>
      </c>
      <c r="F59" s="159">
        <f t="shared" si="6"/>
        <v>207863227</v>
      </c>
      <c r="G59" s="160">
        <f t="shared" si="7"/>
        <v>0.0746</v>
      </c>
      <c r="H59" s="161"/>
    </row>
    <row r="60" spans="1:8" s="1" customFormat="1" ht="28.5" customHeight="1">
      <c r="A60" s="162" t="s">
        <v>83</v>
      </c>
      <c r="B60" s="64" t="s">
        <v>84</v>
      </c>
      <c r="C60" s="64"/>
      <c r="D60" s="65">
        <f>D61+D62+D63+D64+D67</f>
        <v>-15520612</v>
      </c>
      <c r="E60" s="65">
        <f>E61+E62+E63+E64+E67</f>
        <v>-59772825.96915731</v>
      </c>
      <c r="F60" s="65">
        <f t="shared" si="6"/>
        <v>-44252213.96915731</v>
      </c>
      <c r="G60" s="163">
        <f t="shared" si="7"/>
        <v>2.8512</v>
      </c>
      <c r="H60" s="41"/>
    </row>
    <row r="61" spans="1:8" s="1" customFormat="1" ht="15.75">
      <c r="A61" s="164"/>
      <c r="B61" s="74" t="s">
        <v>10</v>
      </c>
      <c r="C61" s="60" t="s">
        <v>85</v>
      </c>
      <c r="D61" s="62">
        <v>-4236359</v>
      </c>
      <c r="E61" s="165">
        <f>'[1]Table 2 Distributions &amp; Adjust'!F76</f>
        <v>835036.6666666665</v>
      </c>
      <c r="F61" s="62">
        <f t="shared" si="6"/>
        <v>5071395.666666666</v>
      </c>
      <c r="G61" s="40">
        <f t="shared" si="7"/>
        <v>-1.1971</v>
      </c>
      <c r="H61" s="33"/>
    </row>
    <row r="62" spans="1:8" s="1" customFormat="1" ht="31.5">
      <c r="A62" s="34"/>
      <c r="B62" s="166" t="s">
        <v>12</v>
      </c>
      <c r="C62" s="167" t="s">
        <v>86</v>
      </c>
      <c r="D62" s="62">
        <v>70168</v>
      </c>
      <c r="E62" s="168">
        <f>'[1]Table 5A Lab Schools'!E9</f>
        <v>4896</v>
      </c>
      <c r="F62" s="169"/>
      <c r="G62" s="170"/>
      <c r="H62" s="171"/>
    </row>
    <row r="63" spans="1:8" s="1" customFormat="1" ht="15.75">
      <c r="A63" s="34"/>
      <c r="B63" s="166" t="s">
        <v>14</v>
      </c>
      <c r="C63" s="172" t="s">
        <v>87</v>
      </c>
      <c r="D63" s="173">
        <v>0</v>
      </c>
      <c r="E63" s="174">
        <f>'[1]Table 5B_RSD'!G38+'[1]Table 5B_RSD'!H38+'[1]Table 5B_RSD'!I38</f>
        <v>-4286342</v>
      </c>
      <c r="F63" s="175"/>
      <c r="G63" s="170"/>
      <c r="H63" s="176"/>
    </row>
    <row r="64" spans="1:8" s="1" customFormat="1" ht="15.75">
      <c r="A64" s="34"/>
      <c r="B64" s="177" t="s">
        <v>16</v>
      </c>
      <c r="C64" s="47" t="s">
        <v>88</v>
      </c>
      <c r="D64" s="178">
        <v>46191951</v>
      </c>
      <c r="E64" s="179">
        <f>SUM(E65:E66)</f>
        <v>14978501.364176022</v>
      </c>
      <c r="F64" s="180">
        <f>E65-D64</f>
        <v>-31365051.63582398</v>
      </c>
      <c r="G64" s="181">
        <f>ROUND((E65/D64)-1,4)</f>
        <v>-0.679</v>
      </c>
      <c r="H64" s="176"/>
    </row>
    <row r="65" spans="1:8" s="1" customFormat="1" ht="15.75">
      <c r="A65" s="34"/>
      <c r="B65" s="166"/>
      <c r="C65" s="182" t="s">
        <v>89</v>
      </c>
      <c r="D65" s="183">
        <v>44476418</v>
      </c>
      <c r="E65" s="178">
        <f>'[1]Dec Midyear Adjustment'!I81</f>
        <v>14826899.364176022</v>
      </c>
      <c r="F65" s="184"/>
      <c r="G65" s="170"/>
      <c r="H65" s="185"/>
    </row>
    <row r="66" spans="1:8" s="1" customFormat="1" ht="15.75">
      <c r="A66" s="34"/>
      <c r="B66" s="166"/>
      <c r="C66" s="182" t="s">
        <v>90</v>
      </c>
      <c r="D66" s="183">
        <v>1715543</v>
      </c>
      <c r="E66" s="183">
        <f>'[1]March Midyear Adjustment'!I81</f>
        <v>151602</v>
      </c>
      <c r="F66" s="184"/>
      <c r="G66" s="170"/>
      <c r="H66" s="186"/>
    </row>
    <row r="67" spans="1:8" s="1" customFormat="1" ht="16.5" thickBot="1">
      <c r="A67" s="34"/>
      <c r="B67" s="166" t="s">
        <v>18</v>
      </c>
      <c r="C67" s="187" t="s">
        <v>91</v>
      </c>
      <c r="D67" s="184">
        <v>-57546372</v>
      </c>
      <c r="E67" s="184">
        <f>'[1]Table 2 Distributions &amp; Adjust'!I42</f>
        <v>-71304918</v>
      </c>
      <c r="F67" s="184">
        <f>E67-D67</f>
        <v>-13758546</v>
      </c>
      <c r="G67" s="51">
        <f>ROUND((E67/D67)-1,4)</f>
        <v>0.2391</v>
      </c>
      <c r="H67" s="188"/>
    </row>
    <row r="68" spans="1:8" s="1" customFormat="1" ht="36.75" customHeight="1" thickBot="1">
      <c r="A68" s="189" t="s">
        <v>92</v>
      </c>
      <c r="B68" s="331" t="s">
        <v>93</v>
      </c>
      <c r="C68" s="332"/>
      <c r="D68" s="190">
        <f>D59+D60</f>
        <v>2769559609</v>
      </c>
      <c r="E68" s="190">
        <f>E59+E60</f>
        <v>2933170622.030843</v>
      </c>
      <c r="F68" s="190">
        <f>E68-D68</f>
        <v>163611013.03084278</v>
      </c>
      <c r="G68" s="191">
        <f>ROUND((E68/D68)-1,4)</f>
        <v>0.0591</v>
      </c>
      <c r="H68" s="192"/>
    </row>
    <row r="69" spans="1:8" s="1" customFormat="1" ht="36.75" customHeight="1">
      <c r="A69" s="193" t="s">
        <v>94</v>
      </c>
      <c r="B69" s="333" t="s">
        <v>95</v>
      </c>
      <c r="C69" s="334"/>
      <c r="D69" s="194">
        <f>2727225160+38964391+3370058</f>
        <v>2769559609</v>
      </c>
      <c r="E69" s="195">
        <f>SUM(E70:E71)</f>
        <v>2933019020.3274956</v>
      </c>
      <c r="F69" s="194">
        <f>E70-D69</f>
        <v>152776876.32749557</v>
      </c>
      <c r="G69" s="196">
        <f>ROUND((E70/D69)-1,4)</f>
        <v>0.0552</v>
      </c>
      <c r="H69" s="197"/>
    </row>
    <row r="70" spans="1:8" s="1" customFormat="1" ht="21.75" customHeight="1">
      <c r="A70" s="198"/>
      <c r="B70" s="326" t="s">
        <v>96</v>
      </c>
      <c r="C70" s="327"/>
      <c r="D70" s="199"/>
      <c r="E70" s="200">
        <f>'[2]Table 1 State Summary'!$E$67</f>
        <v>2922336485.3274956</v>
      </c>
      <c r="F70" s="199"/>
      <c r="G70" s="201"/>
      <c r="H70" s="202"/>
    </row>
    <row r="71" spans="1:8" s="1" customFormat="1" ht="18" customHeight="1" thickBot="1">
      <c r="A71" s="203"/>
      <c r="B71" s="328" t="s">
        <v>97</v>
      </c>
      <c r="C71" s="329"/>
      <c r="D71" s="204"/>
      <c r="E71" s="205">
        <v>10682535</v>
      </c>
      <c r="F71" s="204"/>
      <c r="G71" s="206"/>
      <c r="H71" s="207"/>
    </row>
    <row r="72" spans="1:8" s="1" customFormat="1" ht="24.75" customHeight="1">
      <c r="A72" s="208" t="s">
        <v>98</v>
      </c>
      <c r="B72" s="209" t="s">
        <v>99</v>
      </c>
      <c r="C72" s="210"/>
      <c r="D72" s="211"/>
      <c r="E72" s="212"/>
      <c r="F72" s="213"/>
      <c r="G72" s="144"/>
      <c r="H72" s="214"/>
    </row>
    <row r="73" spans="1:8" s="1" customFormat="1" ht="16.5" thickBot="1">
      <c r="A73" s="215"/>
      <c r="B73" s="216" t="s">
        <v>100</v>
      </c>
      <c r="C73" s="217"/>
      <c r="D73" s="218">
        <f>D68-D69</f>
        <v>0</v>
      </c>
      <c r="E73" s="218">
        <f>E68-E69</f>
        <v>151601.70334720612</v>
      </c>
      <c r="F73" s="218">
        <f>E73-D73</f>
        <v>151601.70334720612</v>
      </c>
      <c r="G73" s="219">
        <f>ROUND((F73/E73)-1,4)</f>
        <v>0</v>
      </c>
      <c r="H73" s="220"/>
    </row>
    <row r="74" spans="4:5" ht="13.5" thickTop="1">
      <c r="D74" s="221"/>
      <c r="E74" s="221"/>
    </row>
    <row r="75" spans="3:6" ht="12.75">
      <c r="C75" s="221"/>
      <c r="D75" s="222"/>
      <c r="F75" s="222"/>
    </row>
    <row r="76" spans="3:6" ht="12.75">
      <c r="C76" s="223" t="s">
        <v>101</v>
      </c>
      <c r="D76" s="224"/>
      <c r="E76" s="225"/>
      <c r="F76" s="222"/>
    </row>
    <row r="77" spans="3:6" ht="12.75">
      <c r="C77" s="223" t="s">
        <v>102</v>
      </c>
      <c r="D77" s="222"/>
      <c r="E77" s="225"/>
      <c r="F77" s="222"/>
    </row>
    <row r="78" spans="3:6" ht="15.75">
      <c r="C78" s="226"/>
      <c r="D78" s="227" t="s">
        <v>103</v>
      </c>
      <c r="E78" s="227">
        <v>10682535</v>
      </c>
      <c r="F78" s="222" t="s">
        <v>104</v>
      </c>
    </row>
    <row r="79" spans="3:6" ht="12.75">
      <c r="C79" s="223"/>
      <c r="D79" s="228" t="s">
        <v>105</v>
      </c>
      <c r="E79" s="228">
        <v>7071972</v>
      </c>
      <c r="F79" s="222" t="s">
        <v>106</v>
      </c>
    </row>
    <row r="80" spans="3:6" ht="12" customHeight="1">
      <c r="C80" s="229"/>
      <c r="D80" s="230"/>
      <c r="E80" s="230"/>
      <c r="F80" s="222"/>
    </row>
    <row r="81" spans="4:5" ht="12.75">
      <c r="D81" s="231"/>
      <c r="E81" s="222"/>
    </row>
    <row r="82" ht="12.75">
      <c r="E82" s="222"/>
    </row>
    <row r="83" ht="12.75">
      <c r="E83" s="227"/>
    </row>
    <row r="84" ht="12.75">
      <c r="E84" s="225"/>
    </row>
    <row r="85" ht="12.75">
      <c r="E85" s="225"/>
    </row>
    <row r="86" ht="12.75">
      <c r="E86" s="225"/>
    </row>
  </sheetData>
  <sheetProtection/>
  <mergeCells count="13">
    <mergeCell ref="A3:G3"/>
    <mergeCell ref="F4:F7"/>
    <mergeCell ref="G4:G7"/>
    <mergeCell ref="B70:C70"/>
    <mergeCell ref="B71:C71"/>
    <mergeCell ref="B53:C53"/>
    <mergeCell ref="B68:C68"/>
    <mergeCell ref="B69:C69"/>
    <mergeCell ref="A1:G1"/>
    <mergeCell ref="A2:G2"/>
    <mergeCell ref="E4:E7"/>
    <mergeCell ref="B32:C32"/>
    <mergeCell ref="D4:D7"/>
  </mergeCells>
  <printOptions horizontalCentered="1"/>
  <pageMargins left="0.25" right="0.25" top="0.47" bottom="0.25" header="0.17" footer="0.16"/>
  <pageSetup firstPageNumber="1" useFirstPageNumber="1" horizontalDpi="600" verticalDpi="600" orientation="portrait" paperSize="5" scale="68" r:id="rId1"/>
  <headerFooter alignWithMargins="0">
    <oddFooter xml:space="preserve">&amp;R&amp;12&amp;P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79"/>
  <sheetViews>
    <sheetView tabSelected="1" zoomScale="75" zoomScaleNormal="75" zoomScalePageLayoutView="0" workbookViewId="0" topLeftCell="A1">
      <pane xSplit="2" ySplit="6" topLeftCell="I7" activePane="bottomRight" state="frozen"/>
      <selection pane="topLeft" activeCell="J4" sqref="J4:J5"/>
      <selection pane="topRight" activeCell="J4" sqref="J4:J5"/>
      <selection pane="bottomLeft" activeCell="J4" sqref="J4:J5"/>
      <selection pane="bottomRight" activeCell="J6" sqref="J6:O6"/>
    </sheetView>
  </sheetViews>
  <sheetFormatPr defaultColWidth="9.140625" defaultRowHeight="12.75"/>
  <cols>
    <col min="1" max="1" width="4.7109375" style="0" customWidth="1"/>
    <col min="2" max="2" width="17.28125" style="0" customWidth="1"/>
    <col min="3" max="3" width="16.7109375" style="0" bestFit="1" customWidth="1"/>
    <col min="4" max="5" width="14.57421875" style="0" customWidth="1"/>
    <col min="6" max="6" width="16.28125" style="0" customWidth="1"/>
    <col min="7" max="8" width="17.57421875" style="0" customWidth="1"/>
    <col min="9" max="9" width="17.140625" style="0" customWidth="1"/>
    <col min="10" max="11" width="16.28125" style="0" customWidth="1"/>
    <col min="12" max="15" width="17.7109375" style="0" customWidth="1"/>
  </cols>
  <sheetData>
    <row r="2" spans="1:15" ht="12.75" customHeight="1">
      <c r="A2" s="355" t="s">
        <v>108</v>
      </c>
      <c r="B2" s="352" t="s">
        <v>109</v>
      </c>
      <c r="C2" s="357" t="s">
        <v>110</v>
      </c>
      <c r="D2" s="357" t="s">
        <v>111</v>
      </c>
      <c r="E2" s="357" t="s">
        <v>112</v>
      </c>
      <c r="F2" s="357" t="s">
        <v>113</v>
      </c>
      <c r="G2" s="356" t="s">
        <v>114</v>
      </c>
      <c r="H2" s="356"/>
      <c r="I2" s="360" t="s">
        <v>115</v>
      </c>
      <c r="J2" s="357" t="s">
        <v>116</v>
      </c>
      <c r="K2" s="357" t="s">
        <v>117</v>
      </c>
      <c r="L2" s="361" t="s">
        <v>118</v>
      </c>
      <c r="M2" s="352" t="s">
        <v>119</v>
      </c>
      <c r="N2" s="352" t="s">
        <v>120</v>
      </c>
      <c r="O2" s="352" t="s">
        <v>121</v>
      </c>
    </row>
    <row r="3" spans="1:15" ht="19.5" customHeight="1">
      <c r="A3" s="353"/>
      <c r="B3" s="353"/>
      <c r="C3" s="358"/>
      <c r="D3" s="358"/>
      <c r="E3" s="358"/>
      <c r="F3" s="358"/>
      <c r="G3" s="356"/>
      <c r="H3" s="356"/>
      <c r="I3" s="360"/>
      <c r="J3" s="358"/>
      <c r="K3" s="358"/>
      <c r="L3" s="361"/>
      <c r="M3" s="353"/>
      <c r="N3" s="353"/>
      <c r="O3" s="353"/>
    </row>
    <row r="4" spans="1:15" ht="63.75" customHeight="1">
      <c r="A4" s="353"/>
      <c r="B4" s="353"/>
      <c r="C4" s="358"/>
      <c r="D4" s="358"/>
      <c r="E4" s="358"/>
      <c r="F4" s="358"/>
      <c r="G4" s="356" t="s">
        <v>122</v>
      </c>
      <c r="H4" s="356" t="s">
        <v>123</v>
      </c>
      <c r="I4" s="360"/>
      <c r="J4" s="358"/>
      <c r="K4" s="358"/>
      <c r="L4" s="361"/>
      <c r="M4" s="353"/>
      <c r="N4" s="353"/>
      <c r="O4" s="353"/>
    </row>
    <row r="5" spans="1:15" ht="12.75">
      <c r="A5" s="354"/>
      <c r="B5" s="354"/>
      <c r="C5" s="359"/>
      <c r="D5" s="359"/>
      <c r="E5" s="359"/>
      <c r="F5" s="359"/>
      <c r="G5" s="356"/>
      <c r="H5" s="356"/>
      <c r="I5" s="360"/>
      <c r="J5" s="359"/>
      <c r="K5" s="359"/>
      <c r="L5" s="361"/>
      <c r="M5" s="354"/>
      <c r="N5" s="354"/>
      <c r="O5" s="354"/>
    </row>
    <row r="6" spans="1:15" s="235" customFormat="1" ht="12.75">
      <c r="A6" s="232"/>
      <c r="B6" s="233"/>
      <c r="C6" s="234">
        <f aca="true" t="shared" si="0" ref="C6:O6">B6+1</f>
        <v>1</v>
      </c>
      <c r="D6" s="234">
        <f t="shared" si="0"/>
        <v>2</v>
      </c>
      <c r="E6" s="234">
        <f t="shared" si="0"/>
        <v>3</v>
      </c>
      <c r="F6" s="234">
        <f t="shared" si="0"/>
        <v>4</v>
      </c>
      <c r="G6" s="234">
        <f t="shared" si="0"/>
        <v>5</v>
      </c>
      <c r="H6" s="234">
        <f t="shared" si="0"/>
        <v>6</v>
      </c>
      <c r="I6" s="234">
        <f t="shared" si="0"/>
        <v>7</v>
      </c>
      <c r="J6" s="234">
        <f t="shared" si="0"/>
        <v>8</v>
      </c>
      <c r="K6" s="234">
        <f t="shared" si="0"/>
        <v>9</v>
      </c>
      <c r="L6" s="234">
        <f t="shared" si="0"/>
        <v>10</v>
      </c>
      <c r="M6" s="234">
        <f t="shared" si="0"/>
        <v>11</v>
      </c>
      <c r="N6" s="234">
        <f t="shared" si="0"/>
        <v>12</v>
      </c>
      <c r="O6" s="234">
        <f t="shared" si="0"/>
        <v>13</v>
      </c>
    </row>
    <row r="7" spans="1:15" ht="12.75">
      <c r="A7" s="236">
        <v>1</v>
      </c>
      <c r="B7" s="237" t="s">
        <v>124</v>
      </c>
      <c r="C7" s="238">
        <f>'[1]Table 3 Levels 1&amp;2'!AK8</f>
        <v>45394930</v>
      </c>
      <c r="D7" s="239">
        <f>'[3]Post Audit Adjustments'!$G5</f>
        <v>0</v>
      </c>
      <c r="E7" s="239">
        <f>'[4]Audit Adjustments'!$F5</f>
        <v>-7444</v>
      </c>
      <c r="F7" s="239">
        <f aca="true" t="shared" si="1" ref="F7:F38">SUM(D7:E7)</f>
        <v>-7444</v>
      </c>
      <c r="G7" s="238">
        <f aca="true" t="shared" si="2" ref="G7:G38">IF(F7&gt;0,F7,0)</f>
        <v>0</v>
      </c>
      <c r="H7" s="239">
        <f aca="true" t="shared" si="3" ref="H7:H38">IF(F7&lt;0,F7,0)</f>
        <v>-7444</v>
      </c>
      <c r="I7" s="238"/>
      <c r="J7" s="239">
        <f>'[1]Dec Midyear Adjustment'!I6</f>
        <v>334196</v>
      </c>
      <c r="K7" s="239">
        <f>'[1]March Midyear Adjustment'!I6</f>
        <v>0</v>
      </c>
      <c r="L7" s="238">
        <f aca="true" t="shared" si="4" ref="L7:L38">ROUND(C7+F7+I7+J7+K7,0)</f>
        <v>45721682</v>
      </c>
      <c r="M7" s="238">
        <f>'[5]MFP'!AZ8</f>
        <v>34231583</v>
      </c>
      <c r="N7" s="238">
        <f aca="true" t="shared" si="5" ref="N7:N38">L7-M7</f>
        <v>11490099</v>
      </c>
      <c r="O7" s="238">
        <f aca="true" t="shared" si="6" ref="O7:O38">ROUND(N7/3,0)</f>
        <v>3830033</v>
      </c>
    </row>
    <row r="8" spans="1:15" ht="12.75">
      <c r="A8" s="236">
        <v>2</v>
      </c>
      <c r="B8" s="237" t="s">
        <v>125</v>
      </c>
      <c r="C8" s="238">
        <f>'[1]Table 3 Levels 1&amp;2'!AK9</f>
        <v>25234483</v>
      </c>
      <c r="D8" s="239">
        <f>'[3]Post Audit Adjustments'!$G6</f>
        <v>0</v>
      </c>
      <c r="E8" s="239">
        <f>'[4]Audit Adjustments'!$F6</f>
        <v>-4799</v>
      </c>
      <c r="F8" s="239">
        <f t="shared" si="1"/>
        <v>-4799</v>
      </c>
      <c r="G8" s="238">
        <f t="shared" si="2"/>
        <v>0</v>
      </c>
      <c r="H8" s="239">
        <f t="shared" si="3"/>
        <v>-4799</v>
      </c>
      <c r="I8" s="238"/>
      <c r="J8" s="239">
        <f>'[1]Dec Midyear Adjustment'!I7</f>
        <v>0</v>
      </c>
      <c r="K8" s="239">
        <f>'[1]March Midyear Adjustment'!I7</f>
        <v>0</v>
      </c>
      <c r="L8" s="238">
        <f t="shared" si="4"/>
        <v>25229684</v>
      </c>
      <c r="M8" s="238">
        <f>'[5]MFP'!AZ9</f>
        <v>18922262.000000004</v>
      </c>
      <c r="N8" s="238">
        <f t="shared" si="5"/>
        <v>6307421.999999996</v>
      </c>
      <c r="O8" s="238">
        <f t="shared" si="6"/>
        <v>2102474</v>
      </c>
    </row>
    <row r="9" spans="1:15" ht="12.75">
      <c r="A9" s="236">
        <v>3</v>
      </c>
      <c r="B9" s="237" t="s">
        <v>126</v>
      </c>
      <c r="C9" s="238">
        <f>'[1]Table 3 Levels 1&amp;2'!AK10</f>
        <v>78824802</v>
      </c>
      <c r="D9" s="239">
        <f>'[3]Post Audit Adjustments'!$G7</f>
        <v>0</v>
      </c>
      <c r="E9" s="239">
        <f>'[4]Audit Adjustments'!$F7</f>
        <v>-25997</v>
      </c>
      <c r="F9" s="239">
        <f t="shared" si="1"/>
        <v>-25997</v>
      </c>
      <c r="G9" s="238">
        <f t="shared" si="2"/>
        <v>0</v>
      </c>
      <c r="H9" s="239">
        <f t="shared" si="3"/>
        <v>-25997</v>
      </c>
      <c r="I9" s="238"/>
      <c r="J9" s="239">
        <f>'[1]Dec Midyear Adjustment'!I8</f>
        <v>1204469</v>
      </c>
      <c r="K9" s="239">
        <f>'[1]March Midyear Adjustment'!I8</f>
        <v>0</v>
      </c>
      <c r="L9" s="238">
        <f t="shared" si="4"/>
        <v>80003274</v>
      </c>
      <c r="M9" s="238">
        <f>'[5]MFP'!AZ10</f>
        <v>59787371</v>
      </c>
      <c r="N9" s="238">
        <f t="shared" si="5"/>
        <v>20215903</v>
      </c>
      <c r="O9" s="238">
        <f t="shared" si="6"/>
        <v>6738634</v>
      </c>
    </row>
    <row r="10" spans="1:15" ht="12.75">
      <c r="A10" s="236">
        <v>4</v>
      </c>
      <c r="B10" s="237" t="s">
        <v>127</v>
      </c>
      <c r="C10" s="238">
        <f>'[1]Table 3 Levels 1&amp;2'!AK11</f>
        <v>23546367</v>
      </c>
      <c r="D10" s="239">
        <f>'[3]Post Audit Adjustments'!$G8</f>
        <v>0</v>
      </c>
      <c r="E10" s="239">
        <f>'[4]Audit Adjustments'!$F8</f>
        <v>28340</v>
      </c>
      <c r="F10" s="239">
        <f t="shared" si="1"/>
        <v>28340</v>
      </c>
      <c r="G10" s="238">
        <f t="shared" si="2"/>
        <v>28340</v>
      </c>
      <c r="H10" s="239">
        <f t="shared" si="3"/>
        <v>0</v>
      </c>
      <c r="I10" s="238"/>
      <c r="J10" s="239">
        <f>'[1]Dec Midyear Adjustment'!I9</f>
        <v>0</v>
      </c>
      <c r="K10" s="239">
        <f>'[1]March Midyear Adjustment'!I9</f>
        <v>0</v>
      </c>
      <c r="L10" s="238">
        <f t="shared" si="4"/>
        <v>23574707</v>
      </c>
      <c r="M10" s="238">
        <f>'[5]MFP'!AZ11</f>
        <v>17681031</v>
      </c>
      <c r="N10" s="238">
        <f t="shared" si="5"/>
        <v>5893676</v>
      </c>
      <c r="O10" s="238">
        <f t="shared" si="6"/>
        <v>1964559</v>
      </c>
    </row>
    <row r="11" spans="1:15" ht="12.75">
      <c r="A11" s="240">
        <v>5</v>
      </c>
      <c r="B11" s="241" t="s">
        <v>128</v>
      </c>
      <c r="C11" s="242">
        <f>'[1]Table 3 Levels 1&amp;2'!AK12</f>
        <v>28820493</v>
      </c>
      <c r="D11" s="243">
        <f>'[3]Post Audit Adjustments'!$G9</f>
        <v>0</v>
      </c>
      <c r="E11" s="243">
        <f>'[4]Audit Adjustments'!$F9</f>
        <v>-56731</v>
      </c>
      <c r="F11" s="243">
        <f t="shared" si="1"/>
        <v>-56731</v>
      </c>
      <c r="G11" s="242">
        <f t="shared" si="2"/>
        <v>0</v>
      </c>
      <c r="H11" s="243">
        <f t="shared" si="3"/>
        <v>-56731</v>
      </c>
      <c r="I11" s="242"/>
      <c r="J11" s="243">
        <f>'[1]Dec Midyear Adjustment'!I10</f>
        <v>0</v>
      </c>
      <c r="K11" s="243">
        <f>'[1]March Midyear Adjustment'!I10</f>
        <v>0</v>
      </c>
      <c r="L11" s="242">
        <f t="shared" si="4"/>
        <v>28763762</v>
      </c>
      <c r="M11" s="242">
        <f>'[5]MFP'!AZ12</f>
        <v>21572820</v>
      </c>
      <c r="N11" s="242">
        <f t="shared" si="5"/>
        <v>7190942</v>
      </c>
      <c r="O11" s="242">
        <f t="shared" si="6"/>
        <v>2396981</v>
      </c>
    </row>
    <row r="12" spans="1:15" ht="12.75">
      <c r="A12" s="236">
        <v>6</v>
      </c>
      <c r="B12" s="237" t="s">
        <v>129</v>
      </c>
      <c r="C12" s="238">
        <f>'[1]Table 3 Levels 1&amp;2'!AK13</f>
        <v>31078299</v>
      </c>
      <c r="D12" s="239">
        <f>'[3]Post Audit Adjustments'!$G10</f>
        <v>0</v>
      </c>
      <c r="E12" s="239">
        <f>'[4]Audit Adjustments'!$F10</f>
        <v>-113908</v>
      </c>
      <c r="F12" s="239">
        <f t="shared" si="1"/>
        <v>-113908</v>
      </c>
      <c r="G12" s="238">
        <f t="shared" si="2"/>
        <v>0</v>
      </c>
      <c r="H12" s="239">
        <f t="shared" si="3"/>
        <v>-113908</v>
      </c>
      <c r="I12" s="238"/>
      <c r="J12" s="239">
        <f>'[1]Dec Midyear Adjustment'!I11</f>
        <v>0</v>
      </c>
      <c r="K12" s="239">
        <f>'[1]March Midyear Adjustment'!I11</f>
        <v>0</v>
      </c>
      <c r="L12" s="238">
        <f t="shared" si="4"/>
        <v>30964391</v>
      </c>
      <c r="M12" s="238">
        <f>'[5]MFP'!AZ13</f>
        <v>23223294</v>
      </c>
      <c r="N12" s="238">
        <f t="shared" si="5"/>
        <v>7741097</v>
      </c>
      <c r="O12" s="238">
        <f t="shared" si="6"/>
        <v>2580366</v>
      </c>
    </row>
    <row r="13" spans="1:15" ht="12.75">
      <c r="A13" s="236">
        <v>7</v>
      </c>
      <c r="B13" s="237" t="s">
        <v>130</v>
      </c>
      <c r="C13" s="238">
        <f>'[1]Table 3 Levels 1&amp;2'!AK14</f>
        <v>9580548</v>
      </c>
      <c r="D13" s="239">
        <f>'[3]Post Audit Adjustments'!$G11</f>
        <v>0</v>
      </c>
      <c r="E13" s="239">
        <f>'[4]Audit Adjustments'!$F11</f>
        <v>10261</v>
      </c>
      <c r="F13" s="239">
        <f t="shared" si="1"/>
        <v>10261</v>
      </c>
      <c r="G13" s="238">
        <f t="shared" si="2"/>
        <v>10261</v>
      </c>
      <c r="H13" s="239">
        <f t="shared" si="3"/>
        <v>0</v>
      </c>
      <c r="I13" s="238"/>
      <c r="J13" s="239">
        <f>'[1]Dec Midyear Adjustment'!I12</f>
        <v>0</v>
      </c>
      <c r="K13" s="239">
        <f>'[1]March Midyear Adjustment'!I12</f>
        <v>0</v>
      </c>
      <c r="L13" s="238">
        <f t="shared" si="4"/>
        <v>9590809</v>
      </c>
      <c r="M13" s="238">
        <f>'[5]MFP'!AZ14</f>
        <v>7193106</v>
      </c>
      <c r="N13" s="238">
        <f t="shared" si="5"/>
        <v>2397703</v>
      </c>
      <c r="O13" s="238">
        <f t="shared" si="6"/>
        <v>799234</v>
      </c>
    </row>
    <row r="14" spans="1:15" ht="12.75">
      <c r="A14" s="236">
        <v>8</v>
      </c>
      <c r="B14" s="237" t="s">
        <v>131</v>
      </c>
      <c r="C14" s="238">
        <f>'[1]Table 3 Levels 1&amp;2'!AK15</f>
        <v>80493852</v>
      </c>
      <c r="D14" s="239">
        <f>'[3]Post Audit Adjustments'!$G12</f>
        <v>0</v>
      </c>
      <c r="E14" s="239">
        <f>'[4]Audit Adjustments'!$F12</f>
        <v>8660</v>
      </c>
      <c r="F14" s="239">
        <f t="shared" si="1"/>
        <v>8660</v>
      </c>
      <c r="G14" s="238">
        <f t="shared" si="2"/>
        <v>8660</v>
      </c>
      <c r="H14" s="239">
        <f t="shared" si="3"/>
        <v>0</v>
      </c>
      <c r="I14" s="238"/>
      <c r="J14" s="239">
        <f>'[1]Dec Midyear Adjustment'!I13</f>
        <v>1120955</v>
      </c>
      <c r="K14" s="239">
        <f>'[1]March Midyear Adjustment'!I13</f>
        <v>0</v>
      </c>
      <c r="L14" s="238">
        <f t="shared" si="4"/>
        <v>81623467</v>
      </c>
      <c r="M14" s="238">
        <f>'[5]MFP'!AZ15</f>
        <v>61017431</v>
      </c>
      <c r="N14" s="238">
        <f t="shared" si="5"/>
        <v>20606036</v>
      </c>
      <c r="O14" s="238">
        <f t="shared" si="6"/>
        <v>6868679</v>
      </c>
    </row>
    <row r="15" spans="1:15" ht="12.75">
      <c r="A15" s="236">
        <v>9</v>
      </c>
      <c r="B15" s="237" t="s">
        <v>132</v>
      </c>
      <c r="C15" s="238">
        <f>'[1]Table 3 Levels 1&amp;2'!AK16</f>
        <v>192436106</v>
      </c>
      <c r="D15" s="239">
        <f>'[3]Post Audit Adjustments'!$G13</f>
        <v>0</v>
      </c>
      <c r="E15" s="239">
        <f>'[4]Audit Adjustments'!$F13</f>
        <v>-253775</v>
      </c>
      <c r="F15" s="239">
        <f t="shared" si="1"/>
        <v>-253775</v>
      </c>
      <c r="G15" s="238">
        <f t="shared" si="2"/>
        <v>0</v>
      </c>
      <c r="H15" s="239">
        <f t="shared" si="3"/>
        <v>-253775</v>
      </c>
      <c r="I15" s="238"/>
      <c r="J15" s="239">
        <f>'[1]Dec Midyear Adjustment'!I14</f>
        <v>0</v>
      </c>
      <c r="K15" s="239">
        <f>'[1]March Midyear Adjustment'!I14</f>
        <v>0</v>
      </c>
      <c r="L15" s="238">
        <f t="shared" si="4"/>
        <v>192182331</v>
      </c>
      <c r="M15" s="238">
        <f>'[5]MFP'!AZ16</f>
        <v>144136746</v>
      </c>
      <c r="N15" s="238">
        <f t="shared" si="5"/>
        <v>48045585</v>
      </c>
      <c r="O15" s="238">
        <f t="shared" si="6"/>
        <v>16015195</v>
      </c>
    </row>
    <row r="16" spans="1:15" ht="12.75">
      <c r="A16" s="240">
        <v>10</v>
      </c>
      <c r="B16" s="241" t="s">
        <v>133</v>
      </c>
      <c r="C16" s="242">
        <f>'[1]Table 3 Levels 1&amp;2'!AK17</f>
        <v>126639762</v>
      </c>
      <c r="D16" s="243">
        <f>'[3]Post Audit Adjustments'!$G14</f>
        <v>0</v>
      </c>
      <c r="E16" s="243">
        <f>'[4]Audit Adjustments'!$F14</f>
        <v>3967962</v>
      </c>
      <c r="F16" s="243">
        <f t="shared" si="1"/>
        <v>3967962</v>
      </c>
      <c r="G16" s="242">
        <f t="shared" si="2"/>
        <v>3967962</v>
      </c>
      <c r="H16" s="243">
        <f t="shared" si="3"/>
        <v>0</v>
      </c>
      <c r="I16" s="242"/>
      <c r="J16" s="243">
        <f>'[1]Dec Midyear Adjustment'!I15</f>
        <v>0</v>
      </c>
      <c r="K16" s="243">
        <f>'[1]March Midyear Adjustment'!I15</f>
        <v>0</v>
      </c>
      <c r="L16" s="242">
        <f t="shared" si="4"/>
        <v>130607724</v>
      </c>
      <c r="M16" s="242">
        <f>'[5]MFP'!AZ17</f>
        <v>97955793</v>
      </c>
      <c r="N16" s="242">
        <f t="shared" si="5"/>
        <v>32651931</v>
      </c>
      <c r="O16" s="242">
        <f t="shared" si="6"/>
        <v>10883977</v>
      </c>
    </row>
    <row r="17" spans="1:15" ht="12.75">
      <c r="A17" s="236">
        <v>11</v>
      </c>
      <c r="B17" s="237" t="s">
        <v>134</v>
      </c>
      <c r="C17" s="238">
        <f>'[1]Table 3 Levels 1&amp;2'!AK18</f>
        <v>10051946</v>
      </c>
      <c r="D17" s="239">
        <f>'[3]Post Audit Adjustments'!$G15</f>
        <v>0</v>
      </c>
      <c r="E17" s="239">
        <f>'[4]Audit Adjustments'!$F15</f>
        <v>3642</v>
      </c>
      <c r="F17" s="239">
        <f t="shared" si="1"/>
        <v>3642</v>
      </c>
      <c r="G17" s="238">
        <f t="shared" si="2"/>
        <v>3642</v>
      </c>
      <c r="H17" s="239">
        <f t="shared" si="3"/>
        <v>0</v>
      </c>
      <c r="I17" s="238"/>
      <c r="J17" s="239">
        <f>'[1]Dec Midyear Adjustment'!I16</f>
        <v>0</v>
      </c>
      <c r="K17" s="239">
        <f>'[1]March Midyear Adjustment'!I16</f>
        <v>0</v>
      </c>
      <c r="L17" s="238">
        <f t="shared" si="4"/>
        <v>10055588</v>
      </c>
      <c r="M17" s="238">
        <f>'[5]MFP'!AZ18</f>
        <v>7541690</v>
      </c>
      <c r="N17" s="238">
        <f t="shared" si="5"/>
        <v>2513898</v>
      </c>
      <c r="O17" s="238">
        <f t="shared" si="6"/>
        <v>837966</v>
      </c>
    </row>
    <row r="18" spans="1:15" ht="12.75">
      <c r="A18" s="236">
        <v>12</v>
      </c>
      <c r="B18" s="237" t="s">
        <v>135</v>
      </c>
      <c r="C18" s="238">
        <f>'[1]Table 3 Levels 1&amp;2'!AK19</f>
        <v>5750530</v>
      </c>
      <c r="D18" s="239">
        <f>'[3]Post Audit Adjustments'!$G16</f>
        <v>0</v>
      </c>
      <c r="E18" s="239">
        <f>'[4]Audit Adjustments'!$F16</f>
        <v>-2007</v>
      </c>
      <c r="F18" s="239">
        <f t="shared" si="1"/>
        <v>-2007</v>
      </c>
      <c r="G18" s="238">
        <f t="shared" si="2"/>
        <v>0</v>
      </c>
      <c r="H18" s="239">
        <f t="shared" si="3"/>
        <v>-2007</v>
      </c>
      <c r="I18" s="238"/>
      <c r="J18" s="239">
        <f>'[1]Dec Midyear Adjustment'!I17</f>
        <v>0</v>
      </c>
      <c r="K18" s="239">
        <f>'[1]March Midyear Adjustment'!I17</f>
        <v>0</v>
      </c>
      <c r="L18" s="238">
        <f t="shared" si="4"/>
        <v>5748523</v>
      </c>
      <c r="M18" s="238">
        <f>'[5]MFP'!AZ19</f>
        <v>4311392</v>
      </c>
      <c r="N18" s="238">
        <f t="shared" si="5"/>
        <v>1437131</v>
      </c>
      <c r="O18" s="238">
        <f t="shared" si="6"/>
        <v>479044</v>
      </c>
    </row>
    <row r="19" spans="1:15" ht="12.75">
      <c r="A19" s="236">
        <v>13</v>
      </c>
      <c r="B19" s="237" t="s">
        <v>136</v>
      </c>
      <c r="C19" s="238">
        <f>'[1]Table 3 Levels 1&amp;2'!AK20</f>
        <v>9801237</v>
      </c>
      <c r="D19" s="239">
        <f>'[3]Post Audit Adjustments'!$G17</f>
        <v>0</v>
      </c>
      <c r="E19" s="239">
        <f>'[4]Audit Adjustments'!$F17</f>
        <v>460</v>
      </c>
      <c r="F19" s="239">
        <f t="shared" si="1"/>
        <v>460</v>
      </c>
      <c r="G19" s="238">
        <f t="shared" si="2"/>
        <v>460</v>
      </c>
      <c r="H19" s="239">
        <f t="shared" si="3"/>
        <v>0</v>
      </c>
      <c r="I19" s="238"/>
      <c r="J19" s="239">
        <f>'[1]Dec Midyear Adjustment'!I18</f>
        <v>0</v>
      </c>
      <c r="K19" s="239">
        <f>'[1]March Midyear Adjustment'!I18</f>
        <v>0</v>
      </c>
      <c r="L19" s="238">
        <f t="shared" si="4"/>
        <v>9801697</v>
      </c>
      <c r="M19" s="238">
        <f>'[5]MFP'!AZ20</f>
        <v>7351272</v>
      </c>
      <c r="N19" s="238">
        <f t="shared" si="5"/>
        <v>2450425</v>
      </c>
      <c r="O19" s="238">
        <f t="shared" si="6"/>
        <v>816808</v>
      </c>
    </row>
    <row r="20" spans="1:15" ht="12.75">
      <c r="A20" s="236">
        <v>14</v>
      </c>
      <c r="B20" s="237" t="s">
        <v>137</v>
      </c>
      <c r="C20" s="238">
        <f>'[1]Table 3 Levels 1&amp;2'!AK21</f>
        <v>14764360</v>
      </c>
      <c r="D20" s="239">
        <f>'[3]Post Audit Adjustments'!$G18</f>
        <v>0</v>
      </c>
      <c r="E20" s="239">
        <f>'[4]Audit Adjustments'!$F18</f>
        <v>-60430</v>
      </c>
      <c r="F20" s="239">
        <f t="shared" si="1"/>
        <v>-60430</v>
      </c>
      <c r="G20" s="238">
        <f t="shared" si="2"/>
        <v>0</v>
      </c>
      <c r="H20" s="239">
        <f t="shared" si="3"/>
        <v>-60430</v>
      </c>
      <c r="I20" s="238"/>
      <c r="J20" s="239">
        <f>'[1]Dec Midyear Adjustment'!I19</f>
        <v>0</v>
      </c>
      <c r="K20" s="239">
        <f>'[1]March Midyear Adjustment'!I19</f>
        <v>0</v>
      </c>
      <c r="L20" s="238">
        <f t="shared" si="4"/>
        <v>14703930</v>
      </c>
      <c r="M20" s="238">
        <f>'[5]MFP'!AZ21</f>
        <v>11027948</v>
      </c>
      <c r="N20" s="238">
        <f t="shared" si="5"/>
        <v>3675982</v>
      </c>
      <c r="O20" s="238">
        <f t="shared" si="6"/>
        <v>1225327</v>
      </c>
    </row>
    <row r="21" spans="1:15" ht="12.75">
      <c r="A21" s="240">
        <v>15</v>
      </c>
      <c r="B21" s="241" t="s">
        <v>138</v>
      </c>
      <c r="C21" s="242">
        <f>'[1]Table 3 Levels 1&amp;2'!AK22</f>
        <v>20465927</v>
      </c>
      <c r="D21" s="243">
        <f>'[3]Post Audit Adjustments'!$G19</f>
        <v>0</v>
      </c>
      <c r="E21" s="243">
        <f>'[4]Audit Adjustments'!$F19</f>
        <v>-7462</v>
      </c>
      <c r="F21" s="243">
        <f t="shared" si="1"/>
        <v>-7462</v>
      </c>
      <c r="G21" s="242">
        <f t="shared" si="2"/>
        <v>0</v>
      </c>
      <c r="H21" s="243">
        <f t="shared" si="3"/>
        <v>-7462</v>
      </c>
      <c r="I21" s="242"/>
      <c r="J21" s="243">
        <f>'[1]Dec Midyear Adjustment'!I20</f>
        <v>348151</v>
      </c>
      <c r="K21" s="243">
        <f>'[1]March Midyear Adjustment'!I20</f>
        <v>0</v>
      </c>
      <c r="L21" s="242">
        <f t="shared" si="4"/>
        <v>20806616</v>
      </c>
      <c r="M21" s="242">
        <f>'[5]MFP'!AZ22</f>
        <v>15542792</v>
      </c>
      <c r="N21" s="242">
        <f t="shared" si="5"/>
        <v>5263824</v>
      </c>
      <c r="O21" s="242">
        <f t="shared" si="6"/>
        <v>1754608</v>
      </c>
    </row>
    <row r="22" spans="1:15" ht="12.75">
      <c r="A22" s="236">
        <v>16</v>
      </c>
      <c r="B22" s="237" t="s">
        <v>139</v>
      </c>
      <c r="C22" s="238">
        <f>'[1]Table 3 Levels 1&amp;2'!AK23</f>
        <v>22468034</v>
      </c>
      <c r="D22" s="239">
        <f>'[3]Post Audit Adjustments'!$G20</f>
        <v>0</v>
      </c>
      <c r="E22" s="239">
        <f>'[4]Audit Adjustments'!$F20</f>
        <v>-13821</v>
      </c>
      <c r="F22" s="239">
        <f t="shared" si="1"/>
        <v>-13821</v>
      </c>
      <c r="G22" s="238">
        <f t="shared" si="2"/>
        <v>0</v>
      </c>
      <c r="H22" s="239">
        <f t="shared" si="3"/>
        <v>-13821</v>
      </c>
      <c r="I22" s="238"/>
      <c r="J22" s="239">
        <f>'[1]Dec Midyear Adjustment'!I21</f>
        <v>0</v>
      </c>
      <c r="K22" s="239">
        <f>'[1]March Midyear Adjustment'!I21</f>
        <v>0</v>
      </c>
      <c r="L22" s="238">
        <f t="shared" si="4"/>
        <v>22454213</v>
      </c>
      <c r="M22" s="238">
        <f>'[5]MFP'!AZ23</f>
        <v>16840660</v>
      </c>
      <c r="N22" s="238">
        <f t="shared" si="5"/>
        <v>5613553</v>
      </c>
      <c r="O22" s="238">
        <f t="shared" si="6"/>
        <v>1871184</v>
      </c>
    </row>
    <row r="23" spans="1:15" ht="12.75">
      <c r="A23" s="236">
        <v>17</v>
      </c>
      <c r="B23" s="237" t="s">
        <v>140</v>
      </c>
      <c r="C23" s="238">
        <f>'[1]Table 3 Levels 1&amp;2'!AK24</f>
        <v>157422540</v>
      </c>
      <c r="D23" s="239">
        <f>'[3]Post Audit Adjustments'!$G21</f>
        <v>-25000</v>
      </c>
      <c r="E23" s="239">
        <f>'[4]Audit Adjustments'!$F21</f>
        <v>-1491898</v>
      </c>
      <c r="F23" s="239">
        <f t="shared" si="1"/>
        <v>-1516898</v>
      </c>
      <c r="G23" s="238">
        <f t="shared" si="2"/>
        <v>0</v>
      </c>
      <c r="H23" s="239">
        <f t="shared" si="3"/>
        <v>-1516898</v>
      </c>
      <c r="I23" s="238"/>
      <c r="J23" s="239">
        <f>'[1]Dec Midyear Adjustment'!I22</f>
        <v>1145609</v>
      </c>
      <c r="K23" s="239">
        <f>'[1]March Midyear Adjustment'!I22</f>
        <v>0</v>
      </c>
      <c r="L23" s="238">
        <f t="shared" si="4"/>
        <v>157051251</v>
      </c>
      <c r="M23" s="238">
        <f>'[5]MFP'!AZ24</f>
        <v>117583865</v>
      </c>
      <c r="N23" s="238">
        <f t="shared" si="5"/>
        <v>39467386</v>
      </c>
      <c r="O23" s="238">
        <f t="shared" si="6"/>
        <v>13155795</v>
      </c>
    </row>
    <row r="24" spans="1:15" ht="12.75">
      <c r="A24" s="236">
        <v>18</v>
      </c>
      <c r="B24" s="237" t="s">
        <v>141</v>
      </c>
      <c r="C24" s="238">
        <f>'[1]Table 3 Levels 1&amp;2'!AK25</f>
        <v>8778175</v>
      </c>
      <c r="D24" s="239">
        <f>'[3]Post Audit Adjustments'!$G22</f>
        <v>0</v>
      </c>
      <c r="E24" s="239">
        <f>'[4]Audit Adjustments'!$F22</f>
        <v>-21402</v>
      </c>
      <c r="F24" s="239">
        <f t="shared" si="1"/>
        <v>-21402</v>
      </c>
      <c r="G24" s="238">
        <f t="shared" si="2"/>
        <v>0</v>
      </c>
      <c r="H24" s="239">
        <f t="shared" si="3"/>
        <v>-21402</v>
      </c>
      <c r="I24" s="238"/>
      <c r="J24" s="239">
        <f>'[1]Dec Midyear Adjustment'!I23</f>
        <v>0</v>
      </c>
      <c r="K24" s="239">
        <f>'[1]March Midyear Adjustment'!I23</f>
        <v>0</v>
      </c>
      <c r="L24" s="238">
        <f t="shared" si="4"/>
        <v>8756773</v>
      </c>
      <c r="M24" s="238">
        <f>'[5]MFP'!AZ25</f>
        <v>6567579</v>
      </c>
      <c r="N24" s="238">
        <f t="shared" si="5"/>
        <v>2189194</v>
      </c>
      <c r="O24" s="238">
        <f t="shared" si="6"/>
        <v>729731</v>
      </c>
    </row>
    <row r="25" spans="1:15" ht="12.75">
      <c r="A25" s="236">
        <v>19</v>
      </c>
      <c r="B25" s="237" t="s">
        <v>142</v>
      </c>
      <c r="C25" s="238">
        <f>'[1]Table 3 Levels 1&amp;2'!AK26</f>
        <v>12451523</v>
      </c>
      <c r="D25" s="239">
        <f>'[3]Post Audit Adjustments'!$G23</f>
        <v>0</v>
      </c>
      <c r="E25" s="239">
        <f>'[4]Audit Adjustments'!$F23</f>
        <v>-31371</v>
      </c>
      <c r="F25" s="239">
        <f t="shared" si="1"/>
        <v>-31371</v>
      </c>
      <c r="G25" s="238">
        <f t="shared" si="2"/>
        <v>0</v>
      </c>
      <c r="H25" s="239">
        <f t="shared" si="3"/>
        <v>-31371</v>
      </c>
      <c r="I25" s="238"/>
      <c r="J25" s="239">
        <f>'[1]Dec Midyear Adjustment'!I24</f>
        <v>0</v>
      </c>
      <c r="K25" s="239">
        <f>'[1]March Midyear Adjustment'!I24</f>
        <v>0</v>
      </c>
      <c r="L25" s="238">
        <f t="shared" si="4"/>
        <v>12420152</v>
      </c>
      <c r="M25" s="238">
        <f>'[5]MFP'!AZ26</f>
        <v>9315113</v>
      </c>
      <c r="N25" s="238">
        <f t="shared" si="5"/>
        <v>3105039</v>
      </c>
      <c r="O25" s="238">
        <f t="shared" si="6"/>
        <v>1035013</v>
      </c>
    </row>
    <row r="26" spans="1:15" ht="12.75">
      <c r="A26" s="240">
        <v>20</v>
      </c>
      <c r="B26" s="241" t="s">
        <v>143</v>
      </c>
      <c r="C26" s="242">
        <f>'[1]Table 3 Levels 1&amp;2'!AK27</f>
        <v>32694449</v>
      </c>
      <c r="D26" s="243">
        <f>'[3]Post Audit Adjustments'!$G24</f>
        <v>0</v>
      </c>
      <c r="E26" s="243">
        <f>'[4]Audit Adjustments'!$F24</f>
        <v>-210557</v>
      </c>
      <c r="F26" s="243">
        <f t="shared" si="1"/>
        <v>-210557</v>
      </c>
      <c r="G26" s="242">
        <f t="shared" si="2"/>
        <v>0</v>
      </c>
      <c r="H26" s="243">
        <f t="shared" si="3"/>
        <v>-210557</v>
      </c>
      <c r="I26" s="242"/>
      <c r="J26" s="243">
        <f>'[1]Dec Midyear Adjustment'!I25</f>
        <v>0</v>
      </c>
      <c r="K26" s="243">
        <f>'[1]March Midyear Adjustment'!I25</f>
        <v>0</v>
      </c>
      <c r="L26" s="242">
        <f t="shared" si="4"/>
        <v>32483892</v>
      </c>
      <c r="M26" s="242">
        <f>'[5]MFP'!AZ27</f>
        <v>24362919</v>
      </c>
      <c r="N26" s="242">
        <f t="shared" si="5"/>
        <v>8120973</v>
      </c>
      <c r="O26" s="242">
        <f t="shared" si="6"/>
        <v>2706991</v>
      </c>
    </row>
    <row r="27" spans="1:15" ht="12.75">
      <c r="A27" s="236">
        <v>21</v>
      </c>
      <c r="B27" s="237" t="s">
        <v>144</v>
      </c>
      <c r="C27" s="238">
        <f>'[1]Table 3 Levels 1&amp;2'!AK28</f>
        <v>16146316</v>
      </c>
      <c r="D27" s="239">
        <f>'[3]Post Audit Adjustments'!$G25</f>
        <v>0</v>
      </c>
      <c r="E27" s="239">
        <f>'[4]Audit Adjustments'!$F25</f>
        <v>-62476</v>
      </c>
      <c r="F27" s="239">
        <f t="shared" si="1"/>
        <v>-62476</v>
      </c>
      <c r="G27" s="238">
        <f t="shared" si="2"/>
        <v>0</v>
      </c>
      <c r="H27" s="239">
        <f t="shared" si="3"/>
        <v>-62476</v>
      </c>
      <c r="I27" s="238"/>
      <c r="J27" s="239">
        <f>'[1]Dec Midyear Adjustment'!I26</f>
        <v>0</v>
      </c>
      <c r="K27" s="239">
        <f>'[1]March Midyear Adjustment'!I26</f>
        <v>0</v>
      </c>
      <c r="L27" s="238">
        <f t="shared" si="4"/>
        <v>16083840</v>
      </c>
      <c r="M27" s="238">
        <f>'[5]MFP'!AZ28</f>
        <v>12062880</v>
      </c>
      <c r="N27" s="238">
        <f t="shared" si="5"/>
        <v>4020960</v>
      </c>
      <c r="O27" s="238">
        <f t="shared" si="6"/>
        <v>1340320</v>
      </c>
    </row>
    <row r="28" spans="1:15" ht="12.75">
      <c r="A28" s="236">
        <v>22</v>
      </c>
      <c r="B28" s="237" t="s">
        <v>145</v>
      </c>
      <c r="C28" s="238">
        <f>'[1]Table 3 Levels 1&amp;2'!AK29</f>
        <v>19087936</v>
      </c>
      <c r="D28" s="239">
        <f>'[3]Post Audit Adjustments'!$G26</f>
        <v>0</v>
      </c>
      <c r="E28" s="239">
        <f>'[4]Audit Adjustments'!$F26</f>
        <v>-65657</v>
      </c>
      <c r="F28" s="239">
        <f t="shared" si="1"/>
        <v>-65657</v>
      </c>
      <c r="G28" s="238">
        <f t="shared" si="2"/>
        <v>0</v>
      </c>
      <c r="H28" s="239">
        <f t="shared" si="3"/>
        <v>-65657</v>
      </c>
      <c r="I28" s="238"/>
      <c r="J28" s="239">
        <f>'[1]Dec Midyear Adjustment'!I27</f>
        <v>0</v>
      </c>
      <c r="K28" s="239">
        <f>'[1]March Midyear Adjustment'!I27</f>
        <v>95637</v>
      </c>
      <c r="L28" s="238">
        <f t="shared" si="4"/>
        <v>19117916</v>
      </c>
      <c r="M28" s="238">
        <f>'[5]MFP'!AZ29</f>
        <v>14266710</v>
      </c>
      <c r="N28" s="238">
        <f t="shared" si="5"/>
        <v>4851206</v>
      </c>
      <c r="O28" s="238">
        <f t="shared" si="6"/>
        <v>1617069</v>
      </c>
    </row>
    <row r="29" spans="1:15" ht="12.75">
      <c r="A29" s="236">
        <v>23</v>
      </c>
      <c r="B29" s="237" t="s">
        <v>146</v>
      </c>
      <c r="C29" s="238">
        <f>'[1]Table 3 Levels 1&amp;2'!AK30</f>
        <v>68672735</v>
      </c>
      <c r="D29" s="239">
        <f>'[3]Post Audit Adjustments'!$G27</f>
        <v>0</v>
      </c>
      <c r="E29" s="239">
        <f>'[4]Audit Adjustments'!$F27</f>
        <v>-44042</v>
      </c>
      <c r="F29" s="239">
        <f t="shared" si="1"/>
        <v>-44042</v>
      </c>
      <c r="G29" s="238">
        <f t="shared" si="2"/>
        <v>0</v>
      </c>
      <c r="H29" s="239">
        <f t="shared" si="3"/>
        <v>-44042</v>
      </c>
      <c r="I29" s="238"/>
      <c r="J29" s="239">
        <f>'[1]Dec Midyear Adjustment'!I28</f>
        <v>0</v>
      </c>
      <c r="K29" s="239">
        <f>'[1]March Midyear Adjustment'!I28</f>
        <v>0</v>
      </c>
      <c r="L29" s="238">
        <f t="shared" si="4"/>
        <v>68628693</v>
      </c>
      <c r="M29" s="238">
        <f>'[5]MFP'!AZ30</f>
        <v>51471522</v>
      </c>
      <c r="N29" s="238">
        <f t="shared" si="5"/>
        <v>17157171</v>
      </c>
      <c r="O29" s="238">
        <f t="shared" si="6"/>
        <v>5719057</v>
      </c>
    </row>
    <row r="30" spans="1:15" ht="12.75">
      <c r="A30" s="236">
        <v>24</v>
      </c>
      <c r="B30" s="237" t="s">
        <v>147</v>
      </c>
      <c r="C30" s="238">
        <f>'[1]Table 3 Levels 1&amp;2'!AK31</f>
        <v>14580108</v>
      </c>
      <c r="D30" s="239">
        <f>'[3]Post Audit Adjustments'!$G28</f>
        <v>0</v>
      </c>
      <c r="E30" s="239">
        <f>'[4]Audit Adjustments'!$F28</f>
        <v>-12286</v>
      </c>
      <c r="F30" s="239">
        <f t="shared" si="1"/>
        <v>-12286</v>
      </c>
      <c r="G30" s="238">
        <f t="shared" si="2"/>
        <v>0</v>
      </c>
      <c r="H30" s="239">
        <f t="shared" si="3"/>
        <v>-12286</v>
      </c>
      <c r="I30" s="238"/>
      <c r="J30" s="239">
        <f>'[1]Dec Midyear Adjustment'!I29</f>
        <v>0</v>
      </c>
      <c r="K30" s="239">
        <f>'[1]March Midyear Adjustment'!I29</f>
        <v>0</v>
      </c>
      <c r="L30" s="238">
        <f t="shared" si="4"/>
        <v>14567822</v>
      </c>
      <c r="M30" s="238">
        <f>'[5]MFP'!AZ31</f>
        <v>10925865</v>
      </c>
      <c r="N30" s="238">
        <f t="shared" si="5"/>
        <v>3641957</v>
      </c>
      <c r="O30" s="238">
        <f t="shared" si="6"/>
        <v>1213986</v>
      </c>
    </row>
    <row r="31" spans="1:15" ht="12.75">
      <c r="A31" s="240">
        <v>25</v>
      </c>
      <c r="B31" s="241" t="s">
        <v>148</v>
      </c>
      <c r="C31" s="242">
        <f>'[1]Table 3 Levels 1&amp;2'!AK32</f>
        <v>8199572</v>
      </c>
      <c r="D31" s="243">
        <f>'[3]Post Audit Adjustments'!$G29</f>
        <v>0</v>
      </c>
      <c r="E31" s="243">
        <f>'[4]Audit Adjustments'!$F29</f>
        <v>1843</v>
      </c>
      <c r="F31" s="243">
        <f t="shared" si="1"/>
        <v>1843</v>
      </c>
      <c r="G31" s="242">
        <f t="shared" si="2"/>
        <v>1843</v>
      </c>
      <c r="H31" s="243">
        <f t="shared" si="3"/>
        <v>0</v>
      </c>
      <c r="I31" s="242"/>
      <c r="J31" s="243">
        <f>'[1]Dec Midyear Adjustment'!I30</f>
        <v>146421</v>
      </c>
      <c r="K31" s="243">
        <f>'[1]March Midyear Adjustment'!I30</f>
        <v>0</v>
      </c>
      <c r="L31" s="242">
        <f t="shared" si="4"/>
        <v>8347836</v>
      </c>
      <c r="M31" s="242">
        <f>'[5]MFP'!AZ32</f>
        <v>6234731</v>
      </c>
      <c r="N31" s="242">
        <f t="shared" si="5"/>
        <v>2113105</v>
      </c>
      <c r="O31" s="242">
        <f t="shared" si="6"/>
        <v>704368</v>
      </c>
    </row>
    <row r="32" spans="1:15" ht="12.75">
      <c r="A32" s="236">
        <v>26</v>
      </c>
      <c r="B32" s="237" t="s">
        <v>149</v>
      </c>
      <c r="C32" s="238">
        <f>'[1]Table 3 Levels 1&amp;2'!AK33</f>
        <v>121570368</v>
      </c>
      <c r="D32" s="239">
        <f>'[3]Post Audit Adjustments'!$G30</f>
        <v>0</v>
      </c>
      <c r="E32" s="239">
        <f>'[4]Audit Adjustments'!$F30</f>
        <v>45243</v>
      </c>
      <c r="F32" s="239">
        <f t="shared" si="1"/>
        <v>45243</v>
      </c>
      <c r="G32" s="238">
        <f t="shared" si="2"/>
        <v>45243</v>
      </c>
      <c r="H32" s="239">
        <f t="shared" si="3"/>
        <v>0</v>
      </c>
      <c r="I32" s="238"/>
      <c r="J32" s="239">
        <f>'[1]Dec Midyear Adjustment'!I31</f>
        <v>0</v>
      </c>
      <c r="K32" s="239">
        <f>'[1]March Midyear Adjustment'!I31</f>
        <v>0</v>
      </c>
      <c r="L32" s="238">
        <f t="shared" si="4"/>
        <v>121615611</v>
      </c>
      <c r="M32" s="238">
        <f>'[5]MFP'!AZ33</f>
        <v>91211706</v>
      </c>
      <c r="N32" s="238">
        <f t="shared" si="5"/>
        <v>30403905</v>
      </c>
      <c r="O32" s="238">
        <f t="shared" si="6"/>
        <v>10134635</v>
      </c>
    </row>
    <row r="33" spans="1:15" ht="12.75">
      <c r="A33" s="236">
        <v>27</v>
      </c>
      <c r="B33" s="237" t="s">
        <v>150</v>
      </c>
      <c r="C33" s="238">
        <f>'[1]Table 3 Levels 1&amp;2'!AK34</f>
        <v>31380555</v>
      </c>
      <c r="D33" s="239">
        <f>'[3]Post Audit Adjustments'!$G31</f>
        <v>0</v>
      </c>
      <c r="E33" s="239">
        <f>'[4]Audit Adjustments'!$F31</f>
        <v>-5133</v>
      </c>
      <c r="F33" s="239">
        <f t="shared" si="1"/>
        <v>-5133</v>
      </c>
      <c r="G33" s="238">
        <f t="shared" si="2"/>
        <v>0</v>
      </c>
      <c r="H33" s="239">
        <f t="shared" si="3"/>
        <v>-5133</v>
      </c>
      <c r="I33" s="238"/>
      <c r="J33" s="239">
        <f>'[1]Dec Midyear Adjustment'!I32</f>
        <v>320726</v>
      </c>
      <c r="K33" s="239">
        <f>'[1]March Midyear Adjustment'!I32</f>
        <v>0</v>
      </c>
      <c r="L33" s="238">
        <f t="shared" si="4"/>
        <v>31696148</v>
      </c>
      <c r="M33" s="238">
        <f>'[5]MFP'!AZ34</f>
        <v>23714839</v>
      </c>
      <c r="N33" s="238">
        <f t="shared" si="5"/>
        <v>7981309</v>
      </c>
      <c r="O33" s="238">
        <f t="shared" si="6"/>
        <v>2660436</v>
      </c>
    </row>
    <row r="34" spans="1:15" ht="12.75">
      <c r="A34" s="236">
        <v>28</v>
      </c>
      <c r="B34" s="237" t="s">
        <v>151</v>
      </c>
      <c r="C34" s="238">
        <f>'[1]Table 3 Levels 1&amp;2'!AK35</f>
        <v>102920204</v>
      </c>
      <c r="D34" s="239">
        <f>'[3]Post Audit Adjustments'!$G32</f>
        <v>-2500</v>
      </c>
      <c r="E34" s="239">
        <f>'[4]Audit Adjustments'!$F32</f>
        <v>2425743</v>
      </c>
      <c r="F34" s="239">
        <f t="shared" si="1"/>
        <v>2423243</v>
      </c>
      <c r="G34" s="238">
        <f t="shared" si="2"/>
        <v>2423243</v>
      </c>
      <c r="H34" s="239">
        <f t="shared" si="3"/>
        <v>0</v>
      </c>
      <c r="I34" s="238"/>
      <c r="J34" s="239">
        <f>'[1]Dec Midyear Adjustment'!I33</f>
        <v>0</v>
      </c>
      <c r="K34" s="239">
        <f>'[1]March Midyear Adjustment'!I33</f>
        <v>0</v>
      </c>
      <c r="L34" s="238">
        <f t="shared" si="4"/>
        <v>105343447</v>
      </c>
      <c r="M34" s="238">
        <f>'[5]MFP'!AZ35</f>
        <v>79007585</v>
      </c>
      <c r="N34" s="238">
        <f t="shared" si="5"/>
        <v>26335862</v>
      </c>
      <c r="O34" s="238">
        <f t="shared" si="6"/>
        <v>8778621</v>
      </c>
    </row>
    <row r="35" spans="1:15" ht="12.75">
      <c r="A35" s="236">
        <v>29</v>
      </c>
      <c r="B35" s="237" t="s">
        <v>152</v>
      </c>
      <c r="C35" s="238">
        <f>'[1]Table 3 Levels 1&amp;2'!AK36</f>
        <v>66473477</v>
      </c>
      <c r="D35" s="239">
        <f>'[3]Post Audit Adjustments'!$G33</f>
        <v>0</v>
      </c>
      <c r="E35" s="239">
        <f>'[4]Audit Adjustments'!$F33</f>
        <v>-27934</v>
      </c>
      <c r="F35" s="239">
        <f t="shared" si="1"/>
        <v>-27934</v>
      </c>
      <c r="G35" s="238">
        <f t="shared" si="2"/>
        <v>0</v>
      </c>
      <c r="H35" s="239">
        <f t="shared" si="3"/>
        <v>-27934</v>
      </c>
      <c r="I35" s="238"/>
      <c r="J35" s="239">
        <f>'[1]Dec Midyear Adjustment'!I34</f>
        <v>0</v>
      </c>
      <c r="K35" s="239">
        <f>'[1]March Midyear Adjustment'!I34</f>
        <v>0</v>
      </c>
      <c r="L35" s="238">
        <f t="shared" si="4"/>
        <v>66445543</v>
      </c>
      <c r="M35" s="238">
        <f>'[5]MFP'!AZ36</f>
        <v>49834157</v>
      </c>
      <c r="N35" s="238">
        <f t="shared" si="5"/>
        <v>16611386</v>
      </c>
      <c r="O35" s="238">
        <f t="shared" si="6"/>
        <v>5537129</v>
      </c>
    </row>
    <row r="36" spans="1:15" ht="12.75">
      <c r="A36" s="240">
        <v>30</v>
      </c>
      <c r="B36" s="241" t="s">
        <v>153</v>
      </c>
      <c r="C36" s="242">
        <f>'[1]Table 3 Levels 1&amp;2'!AK37</f>
        <v>14030939</v>
      </c>
      <c r="D36" s="243">
        <f>'[3]Post Audit Adjustments'!$G34</f>
        <v>0</v>
      </c>
      <c r="E36" s="243">
        <f>'[4]Audit Adjustments'!$F34</f>
        <v>136009</v>
      </c>
      <c r="F36" s="243">
        <f t="shared" si="1"/>
        <v>136009</v>
      </c>
      <c r="G36" s="242">
        <f t="shared" si="2"/>
        <v>136009</v>
      </c>
      <c r="H36" s="243">
        <f t="shared" si="3"/>
        <v>0</v>
      </c>
      <c r="I36" s="242"/>
      <c r="J36" s="243">
        <f>'[1]Dec Midyear Adjustment'!I35</f>
        <v>0</v>
      </c>
      <c r="K36" s="243">
        <f>'[1]March Midyear Adjustment'!I35</f>
        <v>0</v>
      </c>
      <c r="L36" s="242">
        <f t="shared" si="4"/>
        <v>14166948</v>
      </c>
      <c r="M36" s="242">
        <f>'[5]MFP'!AZ37</f>
        <v>10625211</v>
      </c>
      <c r="N36" s="242">
        <f t="shared" si="5"/>
        <v>3541737</v>
      </c>
      <c r="O36" s="242">
        <f t="shared" si="6"/>
        <v>1180579</v>
      </c>
    </row>
    <row r="37" spans="1:15" ht="12.75">
      <c r="A37" s="236">
        <v>31</v>
      </c>
      <c r="B37" s="237" t="s">
        <v>154</v>
      </c>
      <c r="C37" s="238">
        <f>'[1]Table 3 Levels 1&amp;2'!AK38</f>
        <v>30000614</v>
      </c>
      <c r="D37" s="239">
        <f>'[3]Post Audit Adjustments'!$G35</f>
        <v>0</v>
      </c>
      <c r="E37" s="239">
        <f>'[4]Audit Adjustments'!$F35</f>
        <v>-760963</v>
      </c>
      <c r="F37" s="239">
        <f t="shared" si="1"/>
        <v>-760963</v>
      </c>
      <c r="G37" s="238">
        <f t="shared" si="2"/>
        <v>0</v>
      </c>
      <c r="H37" s="239">
        <f t="shared" si="3"/>
        <v>-760963</v>
      </c>
      <c r="I37" s="238"/>
      <c r="J37" s="239">
        <f>'[1]Dec Midyear Adjustment'!I36</f>
        <v>0</v>
      </c>
      <c r="K37" s="239">
        <f>'[1]March Midyear Adjustment'!I36</f>
        <v>0</v>
      </c>
      <c r="L37" s="238">
        <f t="shared" si="4"/>
        <v>29239651</v>
      </c>
      <c r="M37" s="238">
        <f>'[5]MFP'!AZ38</f>
        <v>21929738</v>
      </c>
      <c r="N37" s="238">
        <f t="shared" si="5"/>
        <v>7309913</v>
      </c>
      <c r="O37" s="238">
        <f t="shared" si="6"/>
        <v>2436638</v>
      </c>
    </row>
    <row r="38" spans="1:15" ht="12.75">
      <c r="A38" s="236">
        <v>32</v>
      </c>
      <c r="B38" s="237" t="s">
        <v>155</v>
      </c>
      <c r="C38" s="238">
        <f>'[1]Table 3 Levels 1&amp;2'!AK39</f>
        <v>121486672</v>
      </c>
      <c r="D38" s="239">
        <f>'[3]Post Audit Adjustments'!$G36</f>
        <v>-11250</v>
      </c>
      <c r="E38" s="239">
        <f>'[4]Audit Adjustments'!$F36</f>
        <v>-83542</v>
      </c>
      <c r="F38" s="239">
        <f t="shared" si="1"/>
        <v>-94792</v>
      </c>
      <c r="G38" s="238">
        <f t="shared" si="2"/>
        <v>0</v>
      </c>
      <c r="H38" s="239">
        <f t="shared" si="3"/>
        <v>-94792</v>
      </c>
      <c r="I38" s="238"/>
      <c r="J38" s="239">
        <f>'[1]Dec Midyear Adjustment'!I37</f>
        <v>2052998</v>
      </c>
      <c r="K38" s="239">
        <f>'[1]March Midyear Adjustment'!I37</f>
        <v>0</v>
      </c>
      <c r="L38" s="238">
        <f t="shared" si="4"/>
        <v>123444878</v>
      </c>
      <c r="M38" s="238">
        <f>'[5]MFP'!AZ39</f>
        <v>92217050</v>
      </c>
      <c r="N38" s="238">
        <f t="shared" si="5"/>
        <v>31227828</v>
      </c>
      <c r="O38" s="238">
        <f t="shared" si="6"/>
        <v>10409276</v>
      </c>
    </row>
    <row r="39" spans="1:15" ht="12.75">
      <c r="A39" s="236">
        <v>33</v>
      </c>
      <c r="B39" s="237" t="s">
        <v>156</v>
      </c>
      <c r="C39" s="238">
        <f>'[1]Table 3 Levels 1&amp;2'!AK40</f>
        <v>12001334</v>
      </c>
      <c r="D39" s="239">
        <f>'[3]Post Audit Adjustments'!$G37</f>
        <v>0</v>
      </c>
      <c r="E39" s="239">
        <f>'[4]Audit Adjustments'!$F37</f>
        <v>-166550</v>
      </c>
      <c r="F39" s="239">
        <f aca="true" t="shared" si="7" ref="F39:F70">SUM(D39:E39)</f>
        <v>-166550</v>
      </c>
      <c r="G39" s="238">
        <f aca="true" t="shared" si="8" ref="G39:G70">IF(F39&gt;0,F39,0)</f>
        <v>0</v>
      </c>
      <c r="H39" s="239">
        <f aca="true" t="shared" si="9" ref="H39:H75">IF(F39&lt;0,F39,0)</f>
        <v>-166550</v>
      </c>
      <c r="I39" s="238"/>
      <c r="J39" s="239">
        <f>'[1]Dec Midyear Adjustment'!I38</f>
        <v>0</v>
      </c>
      <c r="K39" s="239">
        <f>'[1]March Midyear Adjustment'!I38</f>
        <v>0</v>
      </c>
      <c r="L39" s="238">
        <f aca="true" t="shared" si="10" ref="L39:L70">ROUND(C39+F39+I39+J39+K39,0)</f>
        <v>11834784</v>
      </c>
      <c r="M39" s="238">
        <f>'[5]MFP'!AZ40</f>
        <v>8876088</v>
      </c>
      <c r="N39" s="238">
        <f aca="true" t="shared" si="11" ref="N39:N70">L39-M39</f>
        <v>2958696</v>
      </c>
      <c r="O39" s="238">
        <f aca="true" t="shared" si="12" ref="O39:O70">ROUND(N39/3,0)</f>
        <v>986232</v>
      </c>
    </row>
    <row r="40" spans="1:15" ht="12.75">
      <c r="A40" s="236">
        <v>34</v>
      </c>
      <c r="B40" s="237" t="s">
        <v>157</v>
      </c>
      <c r="C40" s="238">
        <f>'[1]Table 3 Levels 1&amp;2'!AK41</f>
        <v>26231868</v>
      </c>
      <c r="D40" s="239">
        <f>'[3]Post Audit Adjustments'!$G38</f>
        <v>0</v>
      </c>
      <c r="E40" s="239">
        <f>'[4]Audit Adjustments'!$F38</f>
        <v>-55208</v>
      </c>
      <c r="F40" s="239">
        <f t="shared" si="7"/>
        <v>-55208</v>
      </c>
      <c r="G40" s="238">
        <f t="shared" si="8"/>
        <v>0</v>
      </c>
      <c r="H40" s="239">
        <f t="shared" si="9"/>
        <v>-55208</v>
      </c>
      <c r="I40" s="238"/>
      <c r="J40" s="239">
        <f>'[1]Dec Midyear Adjustment'!I39</f>
        <v>0</v>
      </c>
      <c r="K40" s="239">
        <f>'[1]March Midyear Adjustment'!I39</f>
        <v>0</v>
      </c>
      <c r="L40" s="238">
        <f t="shared" si="10"/>
        <v>26176660</v>
      </c>
      <c r="M40" s="238">
        <f>'[5]MFP'!AZ41</f>
        <v>19632496</v>
      </c>
      <c r="N40" s="238">
        <f t="shared" si="11"/>
        <v>6544164</v>
      </c>
      <c r="O40" s="238">
        <f t="shared" si="12"/>
        <v>2181388</v>
      </c>
    </row>
    <row r="41" spans="1:15" ht="12.75">
      <c r="A41" s="240">
        <v>35</v>
      </c>
      <c r="B41" s="241" t="s">
        <v>158</v>
      </c>
      <c r="C41" s="242">
        <f>'[1]Table 3 Levels 1&amp;2'!AK42</f>
        <v>32517113</v>
      </c>
      <c r="D41" s="243">
        <f>'[3]Post Audit Adjustments'!$G39</f>
        <v>0</v>
      </c>
      <c r="E41" s="243">
        <f>'[4]Audit Adjustments'!$F39</f>
        <v>-75547</v>
      </c>
      <c r="F41" s="243">
        <f t="shared" si="7"/>
        <v>-75547</v>
      </c>
      <c r="G41" s="242">
        <f t="shared" si="8"/>
        <v>0</v>
      </c>
      <c r="H41" s="243">
        <f t="shared" si="9"/>
        <v>-75547</v>
      </c>
      <c r="I41" s="242"/>
      <c r="J41" s="243">
        <f>'[1]Dec Midyear Adjustment'!I40</f>
        <v>0</v>
      </c>
      <c r="K41" s="243">
        <f>'[1]March Midyear Adjustment'!I40</f>
        <v>0</v>
      </c>
      <c r="L41" s="242">
        <f t="shared" si="10"/>
        <v>32441566</v>
      </c>
      <c r="M41" s="242">
        <f>'[5]MFP'!AZ42</f>
        <v>24331176</v>
      </c>
      <c r="N41" s="242">
        <f t="shared" si="11"/>
        <v>8110390</v>
      </c>
      <c r="O41" s="242">
        <f t="shared" si="12"/>
        <v>2703463</v>
      </c>
    </row>
    <row r="42" spans="1:15" ht="12.75">
      <c r="A42" s="236">
        <v>36</v>
      </c>
      <c r="B42" s="237" t="s">
        <v>80</v>
      </c>
      <c r="C42" s="238">
        <f>'[1]Table 3 Levels 1&amp;2'!AK43</f>
        <v>104156366</v>
      </c>
      <c r="D42" s="239">
        <f>'[3]Post Audit Adjustments'!$G40</f>
        <v>-62005.333333333336</v>
      </c>
      <c r="E42" s="239">
        <f>'[4]Audit Adjustments'!$F40</f>
        <v>152925</v>
      </c>
      <c r="F42" s="239">
        <f t="shared" si="7"/>
        <v>90919.66666666666</v>
      </c>
      <c r="G42" s="238">
        <f t="shared" si="8"/>
        <v>90919.66666666666</v>
      </c>
      <c r="H42" s="239">
        <f t="shared" si="9"/>
        <v>0</v>
      </c>
      <c r="I42" s="239">
        <f>('[1]Table 5B_RSD'!F38+'[1]March Midyear Adjustment'!I41)*-1</f>
        <v>-71304918</v>
      </c>
      <c r="J42" s="239">
        <f>'[1]Dec Midyear Adjustment'!I41</f>
        <v>0</v>
      </c>
      <c r="K42" s="239">
        <f>'[1]March Midyear Adjustment'!I41</f>
        <v>55965</v>
      </c>
      <c r="L42" s="238">
        <f t="shared" si="10"/>
        <v>32998333</v>
      </c>
      <c r="M42" s="238">
        <f>'[5]MFP'!$AZ$76</f>
        <v>24470552</v>
      </c>
      <c r="N42" s="238">
        <f t="shared" si="11"/>
        <v>8527781</v>
      </c>
      <c r="O42" s="238">
        <f t="shared" si="12"/>
        <v>2842594</v>
      </c>
    </row>
    <row r="43" spans="1:15" ht="12.75">
      <c r="A43" s="236">
        <v>37</v>
      </c>
      <c r="B43" s="237" t="s">
        <v>159</v>
      </c>
      <c r="C43" s="238">
        <f>'[1]Table 3 Levels 1&amp;2'!AK44</f>
        <v>99506384</v>
      </c>
      <c r="D43" s="239">
        <f>'[3]Post Audit Adjustments'!$G41</f>
        <v>0</v>
      </c>
      <c r="E43" s="239">
        <f>'[4]Audit Adjustments'!$F41</f>
        <v>-474389</v>
      </c>
      <c r="F43" s="239">
        <f t="shared" si="7"/>
        <v>-474389</v>
      </c>
      <c r="G43" s="238">
        <f t="shared" si="8"/>
        <v>0</v>
      </c>
      <c r="H43" s="239">
        <f t="shared" si="9"/>
        <v>-474389</v>
      </c>
      <c r="I43" s="238"/>
      <c r="J43" s="239">
        <f>'[1]Dec Midyear Adjustment'!I42</f>
        <v>1058004</v>
      </c>
      <c r="K43" s="239">
        <f>'[1]March Midyear Adjustment'!I42</f>
        <v>0</v>
      </c>
      <c r="L43" s="238">
        <f t="shared" si="10"/>
        <v>100089999</v>
      </c>
      <c r="M43" s="238">
        <f>'[5]MFP'!AZ43</f>
        <v>74878570</v>
      </c>
      <c r="N43" s="238">
        <f t="shared" si="11"/>
        <v>25211429</v>
      </c>
      <c r="O43" s="238">
        <f t="shared" si="12"/>
        <v>8403810</v>
      </c>
    </row>
    <row r="44" spans="1:15" ht="12.75">
      <c r="A44" s="236">
        <v>38</v>
      </c>
      <c r="B44" s="237" t="s">
        <v>160</v>
      </c>
      <c r="C44" s="238">
        <f>'[1]Table 3 Levels 1&amp;2'!AK45</f>
        <v>12162209</v>
      </c>
      <c r="D44" s="239">
        <f>'[3]Post Audit Adjustments'!$G42</f>
        <v>0</v>
      </c>
      <c r="E44" s="239">
        <f>'[4]Audit Adjustments'!$F42</f>
        <v>-1953</v>
      </c>
      <c r="F44" s="239">
        <f t="shared" si="7"/>
        <v>-1953</v>
      </c>
      <c r="G44" s="238">
        <f t="shared" si="8"/>
        <v>0</v>
      </c>
      <c r="H44" s="239">
        <f t="shared" si="9"/>
        <v>-1953</v>
      </c>
      <c r="I44" s="238"/>
      <c r="J44" s="239">
        <f>'[1]Dec Midyear Adjustment'!I43</f>
        <v>0</v>
      </c>
      <c r="K44" s="239">
        <f>'[1]March Midyear Adjustment'!I43</f>
        <v>0</v>
      </c>
      <c r="L44" s="238">
        <f t="shared" si="10"/>
        <v>12160256</v>
      </c>
      <c r="M44" s="238">
        <f>'[5]MFP'!AZ44</f>
        <v>9120191</v>
      </c>
      <c r="N44" s="238">
        <f t="shared" si="11"/>
        <v>3040065</v>
      </c>
      <c r="O44" s="238">
        <f t="shared" si="12"/>
        <v>1013355</v>
      </c>
    </row>
    <row r="45" spans="1:15" ht="12.75">
      <c r="A45" s="236">
        <v>39</v>
      </c>
      <c r="B45" s="237" t="s">
        <v>161</v>
      </c>
      <c r="C45" s="238">
        <f>'[1]Table 3 Levels 1&amp;2'!AK46</f>
        <v>11057715</v>
      </c>
      <c r="D45" s="239">
        <f>'[3]Post Audit Adjustments'!$G43</f>
        <v>0</v>
      </c>
      <c r="E45" s="239">
        <f>'[4]Audit Adjustments'!$F43</f>
        <v>-71603</v>
      </c>
      <c r="F45" s="239">
        <f t="shared" si="7"/>
        <v>-71603</v>
      </c>
      <c r="G45" s="238">
        <f t="shared" si="8"/>
        <v>0</v>
      </c>
      <c r="H45" s="239">
        <f t="shared" si="9"/>
        <v>-71603</v>
      </c>
      <c r="I45" s="238"/>
      <c r="J45" s="239">
        <f>'[1]Dec Midyear Adjustment'!I44</f>
        <v>176833</v>
      </c>
      <c r="K45" s="239">
        <f>'[1]March Midyear Adjustment'!I44</f>
        <v>0</v>
      </c>
      <c r="L45" s="238">
        <f t="shared" si="10"/>
        <v>11162945</v>
      </c>
      <c r="M45" s="238">
        <f>'[5]MFP'!AZ45</f>
        <v>8340629</v>
      </c>
      <c r="N45" s="238">
        <f t="shared" si="11"/>
        <v>2822316</v>
      </c>
      <c r="O45" s="238">
        <f t="shared" si="12"/>
        <v>940772</v>
      </c>
    </row>
    <row r="46" spans="1:15" ht="12.75">
      <c r="A46" s="240">
        <v>40</v>
      </c>
      <c r="B46" s="241" t="s">
        <v>162</v>
      </c>
      <c r="C46" s="242">
        <f>'[1]Table 3 Levels 1&amp;2'!AK47</f>
        <v>105587892</v>
      </c>
      <c r="D46" s="243">
        <f>'[3]Post Audit Adjustments'!$G44</f>
        <v>-64439</v>
      </c>
      <c r="E46" s="243">
        <f>'[4]Audit Adjustments'!$F44</f>
        <v>-424533</v>
      </c>
      <c r="F46" s="243">
        <f t="shared" si="7"/>
        <v>-488972</v>
      </c>
      <c r="G46" s="242">
        <f t="shared" si="8"/>
        <v>0</v>
      </c>
      <c r="H46" s="243">
        <f t="shared" si="9"/>
        <v>-488972</v>
      </c>
      <c r="I46" s="242"/>
      <c r="J46" s="243">
        <f>'[1]Dec Midyear Adjustment'!I45</f>
        <v>0</v>
      </c>
      <c r="K46" s="243">
        <f>'[1]March Midyear Adjustment'!I45</f>
        <v>0</v>
      </c>
      <c r="L46" s="242">
        <f t="shared" si="10"/>
        <v>105098920</v>
      </c>
      <c r="M46" s="242">
        <f>'[5]MFP'!AZ46</f>
        <v>78824191</v>
      </c>
      <c r="N46" s="242">
        <f t="shared" si="11"/>
        <v>26274729</v>
      </c>
      <c r="O46" s="242">
        <f t="shared" si="12"/>
        <v>8758243</v>
      </c>
    </row>
    <row r="47" spans="1:15" ht="12.75">
      <c r="A47" s="236">
        <v>41</v>
      </c>
      <c r="B47" s="237" t="s">
        <v>163</v>
      </c>
      <c r="C47" s="238">
        <f>'[1]Table 3 Levels 1&amp;2'!AK48</f>
        <v>9589913</v>
      </c>
      <c r="D47" s="239">
        <f>'[3]Post Audit Adjustments'!$G45</f>
        <v>0</v>
      </c>
      <c r="E47" s="239">
        <f>'[4]Audit Adjustments'!$F45</f>
        <v>-9201</v>
      </c>
      <c r="F47" s="239">
        <f t="shared" si="7"/>
        <v>-9201</v>
      </c>
      <c r="G47" s="238">
        <f t="shared" si="8"/>
        <v>0</v>
      </c>
      <c r="H47" s="239">
        <f t="shared" si="9"/>
        <v>-9201</v>
      </c>
      <c r="I47" s="238"/>
      <c r="J47" s="239">
        <f>'[1]Dec Midyear Adjustment'!I46</f>
        <v>0</v>
      </c>
      <c r="K47" s="239">
        <f>'[1]March Midyear Adjustment'!I46</f>
        <v>0</v>
      </c>
      <c r="L47" s="238">
        <f t="shared" si="10"/>
        <v>9580712</v>
      </c>
      <c r="M47" s="238">
        <f>'[5]MFP'!AZ47</f>
        <v>7185533</v>
      </c>
      <c r="N47" s="238">
        <f t="shared" si="11"/>
        <v>2395179</v>
      </c>
      <c r="O47" s="238">
        <f t="shared" si="12"/>
        <v>798393</v>
      </c>
    </row>
    <row r="48" spans="1:15" ht="12.75">
      <c r="A48" s="236">
        <v>42</v>
      </c>
      <c r="B48" s="237" t="s">
        <v>164</v>
      </c>
      <c r="C48" s="238">
        <f>'[1]Table 3 Levels 1&amp;2'!AK49</f>
        <v>18073382</v>
      </c>
      <c r="D48" s="239">
        <f>'[3]Post Audit Adjustments'!$G46</f>
        <v>0</v>
      </c>
      <c r="E48" s="239">
        <f>'[4]Audit Adjustments'!$F46</f>
        <v>-19131</v>
      </c>
      <c r="F48" s="239">
        <f t="shared" si="7"/>
        <v>-19131</v>
      </c>
      <c r="G48" s="238">
        <f t="shared" si="8"/>
        <v>0</v>
      </c>
      <c r="H48" s="239">
        <f t="shared" si="9"/>
        <v>-19131</v>
      </c>
      <c r="I48" s="238"/>
      <c r="J48" s="239">
        <f>'[1]Dec Midyear Adjustment'!I47</f>
        <v>186493</v>
      </c>
      <c r="K48" s="239">
        <f>'[1]March Midyear Adjustment'!I47</f>
        <v>0</v>
      </c>
      <c r="L48" s="238">
        <f t="shared" si="10"/>
        <v>18240744</v>
      </c>
      <c r="M48" s="238">
        <f>'[5]MFP'!AZ48</f>
        <v>13647257</v>
      </c>
      <c r="N48" s="238">
        <f t="shared" si="11"/>
        <v>4593487</v>
      </c>
      <c r="O48" s="238">
        <f t="shared" si="12"/>
        <v>1531162</v>
      </c>
    </row>
    <row r="49" spans="1:15" ht="12.75">
      <c r="A49" s="236">
        <v>43</v>
      </c>
      <c r="B49" s="237" t="s">
        <v>165</v>
      </c>
      <c r="C49" s="238">
        <f>'[1]Table 3 Levels 1&amp;2'!AK50</f>
        <v>21043826</v>
      </c>
      <c r="D49" s="239">
        <f>'[3]Post Audit Adjustments'!$G47</f>
        <v>0</v>
      </c>
      <c r="E49" s="239">
        <f>'[4]Audit Adjustments'!$F47</f>
        <v>-25443</v>
      </c>
      <c r="F49" s="239">
        <f t="shared" si="7"/>
        <v>-25443</v>
      </c>
      <c r="G49" s="238">
        <f t="shared" si="8"/>
        <v>0</v>
      </c>
      <c r="H49" s="239">
        <f t="shared" si="9"/>
        <v>-25443</v>
      </c>
      <c r="I49" s="238"/>
      <c r="J49" s="239">
        <f>'[1]Dec Midyear Adjustment'!I48</f>
        <v>0</v>
      </c>
      <c r="K49" s="239">
        <f>'[1]March Midyear Adjustment'!I48</f>
        <v>0</v>
      </c>
      <c r="L49" s="238">
        <f t="shared" si="10"/>
        <v>21018383</v>
      </c>
      <c r="M49" s="238">
        <f>'[5]MFP'!AZ49</f>
        <v>15763788</v>
      </c>
      <c r="N49" s="238">
        <f t="shared" si="11"/>
        <v>5254595</v>
      </c>
      <c r="O49" s="238">
        <f t="shared" si="12"/>
        <v>1751532</v>
      </c>
    </row>
    <row r="50" spans="1:15" ht="12.75">
      <c r="A50" s="236">
        <v>44</v>
      </c>
      <c r="B50" s="237" t="s">
        <v>166</v>
      </c>
      <c r="C50" s="238">
        <f>'[1]Table 3 Levels 1&amp;2'!AK51</f>
        <v>15239171</v>
      </c>
      <c r="D50" s="239">
        <f>'[3]Post Audit Adjustments'!$G48</f>
        <v>0</v>
      </c>
      <c r="E50" s="239">
        <f>'[4]Audit Adjustments'!$F48</f>
        <v>-1986</v>
      </c>
      <c r="F50" s="239">
        <f t="shared" si="7"/>
        <v>-1986</v>
      </c>
      <c r="G50" s="238">
        <f t="shared" si="8"/>
        <v>0</v>
      </c>
      <c r="H50" s="239">
        <f t="shared" si="9"/>
        <v>-1986</v>
      </c>
      <c r="I50" s="238"/>
      <c r="J50" s="239">
        <f>'[1]Dec Midyear Adjustment'!I49</f>
        <v>0</v>
      </c>
      <c r="K50" s="239">
        <f>'[1]March Midyear Adjustment'!I49</f>
        <v>0</v>
      </c>
      <c r="L50" s="238">
        <f t="shared" si="10"/>
        <v>15237185</v>
      </c>
      <c r="M50" s="238">
        <f>'[5]MFP'!AZ50</f>
        <v>11427889</v>
      </c>
      <c r="N50" s="238">
        <f t="shared" si="11"/>
        <v>3809296</v>
      </c>
      <c r="O50" s="238">
        <f t="shared" si="12"/>
        <v>1269765</v>
      </c>
    </row>
    <row r="51" spans="1:15" ht="12.75">
      <c r="A51" s="240">
        <v>45</v>
      </c>
      <c r="B51" s="241" t="s">
        <v>167</v>
      </c>
      <c r="C51" s="242">
        <f>'[1]Table 3 Levels 1&amp;2'!AK52</f>
        <v>28239021</v>
      </c>
      <c r="D51" s="243">
        <f>'[3]Post Audit Adjustments'!$G49</f>
        <v>-1875</v>
      </c>
      <c r="E51" s="243">
        <f>'[4]Audit Adjustments'!$F49</f>
        <v>-31258</v>
      </c>
      <c r="F51" s="243">
        <f t="shared" si="7"/>
        <v>-33133</v>
      </c>
      <c r="G51" s="242">
        <f t="shared" si="8"/>
        <v>0</v>
      </c>
      <c r="H51" s="243">
        <f t="shared" si="9"/>
        <v>-33133</v>
      </c>
      <c r="I51" s="242"/>
      <c r="J51" s="243">
        <f>'[1]Dec Midyear Adjustment'!I50</f>
        <v>0</v>
      </c>
      <c r="K51" s="243">
        <f>'[1]March Midyear Adjustment'!I50</f>
        <v>0</v>
      </c>
      <c r="L51" s="242">
        <f t="shared" si="10"/>
        <v>28205888</v>
      </c>
      <c r="M51" s="242">
        <f>'[5]MFP'!AZ51</f>
        <v>21154415</v>
      </c>
      <c r="N51" s="242">
        <f t="shared" si="11"/>
        <v>7051473</v>
      </c>
      <c r="O51" s="242">
        <f t="shared" si="12"/>
        <v>2350491</v>
      </c>
    </row>
    <row r="52" spans="1:15" ht="12.75">
      <c r="A52" s="236">
        <v>46</v>
      </c>
      <c r="B52" s="237" t="s">
        <v>168</v>
      </c>
      <c r="C52" s="238">
        <f>'[1]Table 3 Levels 1&amp;2'!AK53</f>
        <v>7101196</v>
      </c>
      <c r="D52" s="239">
        <f>'[3]Post Audit Adjustments'!$G50</f>
        <v>0</v>
      </c>
      <c r="E52" s="239">
        <f>'[4]Audit Adjustments'!$F50</f>
        <v>-210942</v>
      </c>
      <c r="F52" s="239">
        <f t="shared" si="7"/>
        <v>-210942</v>
      </c>
      <c r="G52" s="238">
        <f t="shared" si="8"/>
        <v>0</v>
      </c>
      <c r="H52" s="239">
        <f t="shared" si="9"/>
        <v>-210942</v>
      </c>
      <c r="I52" s="238"/>
      <c r="J52" s="239">
        <f>'[1]Dec Midyear Adjustment'!I51</f>
        <v>0</v>
      </c>
      <c r="K52" s="239">
        <f>'[1]March Midyear Adjustment'!I51</f>
        <v>0</v>
      </c>
      <c r="L52" s="238">
        <f t="shared" si="10"/>
        <v>6890254</v>
      </c>
      <c r="M52" s="238">
        <f>'[5]MFP'!AZ52</f>
        <v>5167692</v>
      </c>
      <c r="N52" s="238">
        <f t="shared" si="11"/>
        <v>1722562</v>
      </c>
      <c r="O52" s="238">
        <f t="shared" si="12"/>
        <v>574187</v>
      </c>
    </row>
    <row r="53" spans="1:15" ht="12.75">
      <c r="A53" s="236">
        <v>47</v>
      </c>
      <c r="B53" s="237" t="s">
        <v>169</v>
      </c>
      <c r="C53" s="238">
        <f>'[1]Table 3 Levels 1&amp;2'!AK54</f>
        <v>15467247</v>
      </c>
      <c r="D53" s="239">
        <f>'[3]Post Audit Adjustments'!$G51</f>
        <v>0</v>
      </c>
      <c r="E53" s="239">
        <f>'[4]Audit Adjustments'!$F51</f>
        <v>-39367</v>
      </c>
      <c r="F53" s="239">
        <f t="shared" si="7"/>
        <v>-39367</v>
      </c>
      <c r="G53" s="238">
        <f t="shared" si="8"/>
        <v>0</v>
      </c>
      <c r="H53" s="239">
        <f t="shared" si="9"/>
        <v>-39367</v>
      </c>
      <c r="I53" s="238"/>
      <c r="J53" s="239">
        <f>'[1]Dec Midyear Adjustment'!I52</f>
        <v>308358</v>
      </c>
      <c r="K53" s="239">
        <f>'[1]March Midyear Adjustment'!I52</f>
        <v>0</v>
      </c>
      <c r="L53" s="238">
        <f t="shared" si="10"/>
        <v>15736238</v>
      </c>
      <c r="M53" s="238">
        <f>'[5]MFP'!AZ53</f>
        <v>11747117</v>
      </c>
      <c r="N53" s="238">
        <f t="shared" si="11"/>
        <v>3989121</v>
      </c>
      <c r="O53" s="238">
        <f t="shared" si="12"/>
        <v>1329707</v>
      </c>
    </row>
    <row r="54" spans="1:15" ht="12.75">
      <c r="A54" s="236">
        <v>48</v>
      </c>
      <c r="B54" s="237" t="s">
        <v>170</v>
      </c>
      <c r="C54" s="238">
        <f>'[1]Table 3 Levels 1&amp;2'!AK55</f>
        <v>32131003</v>
      </c>
      <c r="D54" s="239">
        <f>'[3]Post Audit Adjustments'!$G52</f>
        <v>0</v>
      </c>
      <c r="E54" s="239">
        <f>'[4]Audit Adjustments'!$F52</f>
        <v>-39284</v>
      </c>
      <c r="F54" s="239">
        <f t="shared" si="7"/>
        <v>-39284</v>
      </c>
      <c r="G54" s="238">
        <f t="shared" si="8"/>
        <v>0</v>
      </c>
      <c r="H54" s="239">
        <f t="shared" si="9"/>
        <v>-39284</v>
      </c>
      <c r="I54" s="238"/>
      <c r="J54" s="239">
        <f>'[1]Dec Midyear Adjustment'!I53</f>
        <v>0</v>
      </c>
      <c r="K54" s="239">
        <f>'[1]March Midyear Adjustment'!I53</f>
        <v>0</v>
      </c>
      <c r="L54" s="238">
        <f t="shared" si="10"/>
        <v>32091719</v>
      </c>
      <c r="M54" s="238">
        <f>'[5]MFP'!AZ54</f>
        <v>24068790</v>
      </c>
      <c r="N54" s="238">
        <f t="shared" si="11"/>
        <v>8022929</v>
      </c>
      <c r="O54" s="238">
        <f t="shared" si="12"/>
        <v>2674310</v>
      </c>
    </row>
    <row r="55" spans="1:15" ht="12.75">
      <c r="A55" s="236">
        <v>49</v>
      </c>
      <c r="B55" s="237" t="s">
        <v>171</v>
      </c>
      <c r="C55" s="238">
        <f>'[1]Table 3 Levels 1&amp;2'!AK56</f>
        <v>72998992</v>
      </c>
      <c r="D55" s="239">
        <f>'[3]Post Audit Adjustments'!$G53</f>
        <v>0</v>
      </c>
      <c r="E55" s="239">
        <f>'[4]Audit Adjustments'!$F53</f>
        <v>-226357</v>
      </c>
      <c r="F55" s="239">
        <f t="shared" si="7"/>
        <v>-226357</v>
      </c>
      <c r="G55" s="238">
        <f t="shared" si="8"/>
        <v>0</v>
      </c>
      <c r="H55" s="239">
        <f t="shared" si="9"/>
        <v>-226357</v>
      </c>
      <c r="I55" s="238"/>
      <c r="J55" s="239">
        <f>'[1]Dec Midyear Adjustment'!I54</f>
        <v>0</v>
      </c>
      <c r="K55" s="239">
        <f>'[1]March Midyear Adjustment'!I54</f>
        <v>0</v>
      </c>
      <c r="L55" s="238">
        <f t="shared" si="10"/>
        <v>72772635</v>
      </c>
      <c r="M55" s="238">
        <f>'[5]MFP'!AZ55</f>
        <v>54579474</v>
      </c>
      <c r="N55" s="238">
        <f t="shared" si="11"/>
        <v>18193161</v>
      </c>
      <c r="O55" s="238">
        <f t="shared" si="12"/>
        <v>6064387</v>
      </c>
    </row>
    <row r="56" spans="1:15" ht="12.75">
      <c r="A56" s="240">
        <v>50</v>
      </c>
      <c r="B56" s="241" t="s">
        <v>172</v>
      </c>
      <c r="C56" s="242">
        <f>'[1]Table 3 Levels 1&amp;2'!AK57</f>
        <v>41548952</v>
      </c>
      <c r="D56" s="243">
        <f>'[3]Post Audit Adjustments'!$G54</f>
        <v>0</v>
      </c>
      <c r="E56" s="243">
        <f>'[4]Audit Adjustments'!$F54</f>
        <v>-67891</v>
      </c>
      <c r="F56" s="243">
        <f t="shared" si="7"/>
        <v>-67891</v>
      </c>
      <c r="G56" s="242">
        <f t="shared" si="8"/>
        <v>0</v>
      </c>
      <c r="H56" s="243">
        <f t="shared" si="9"/>
        <v>-67891</v>
      </c>
      <c r="I56" s="242"/>
      <c r="J56" s="243">
        <f>'[1]Dec Midyear Adjustment'!I55</f>
        <v>0</v>
      </c>
      <c r="K56" s="243">
        <f>'[1]March Midyear Adjustment'!I55</f>
        <v>0</v>
      </c>
      <c r="L56" s="242">
        <f t="shared" si="10"/>
        <v>41481061</v>
      </c>
      <c r="M56" s="242">
        <f>'[5]MFP'!AZ56</f>
        <v>31110795</v>
      </c>
      <c r="N56" s="242">
        <f t="shared" si="11"/>
        <v>10370266</v>
      </c>
      <c r="O56" s="242">
        <f t="shared" si="12"/>
        <v>3456755</v>
      </c>
    </row>
    <row r="57" spans="1:15" ht="12.75">
      <c r="A57" s="236">
        <v>51</v>
      </c>
      <c r="B57" s="237" t="s">
        <v>173</v>
      </c>
      <c r="C57" s="238">
        <f>'[1]Table 3 Levels 1&amp;2'!AK58</f>
        <v>44701439</v>
      </c>
      <c r="D57" s="239">
        <f>'[3]Post Audit Adjustments'!$G55</f>
        <v>0</v>
      </c>
      <c r="E57" s="239">
        <f>'[4]Audit Adjustments'!$F55</f>
        <v>-25258</v>
      </c>
      <c r="F57" s="239">
        <f t="shared" si="7"/>
        <v>-25258</v>
      </c>
      <c r="G57" s="238">
        <f t="shared" si="8"/>
        <v>0</v>
      </c>
      <c r="H57" s="239">
        <f t="shared" si="9"/>
        <v>-25258</v>
      </c>
      <c r="I57" s="238"/>
      <c r="J57" s="239">
        <f>'[1]Dec Midyear Adjustment'!I56</f>
        <v>0</v>
      </c>
      <c r="K57" s="239">
        <f>'[1]March Midyear Adjustment'!I56</f>
        <v>0</v>
      </c>
      <c r="L57" s="238">
        <f t="shared" si="10"/>
        <v>44676181</v>
      </c>
      <c r="M57" s="238">
        <f>'[5]MFP'!AZ57</f>
        <v>33507135</v>
      </c>
      <c r="N57" s="238">
        <f t="shared" si="11"/>
        <v>11169046</v>
      </c>
      <c r="O57" s="238">
        <f t="shared" si="12"/>
        <v>3723015</v>
      </c>
    </row>
    <row r="58" spans="1:15" ht="12.75">
      <c r="A58" s="236">
        <v>52</v>
      </c>
      <c r="B58" s="237" t="s">
        <v>174</v>
      </c>
      <c r="C58" s="238">
        <f>'[1]Table 3 Levels 1&amp;2'!AK59</f>
        <v>162612996</v>
      </c>
      <c r="D58" s="239">
        <f>'[3]Post Audit Adjustments'!$G56</f>
        <v>0</v>
      </c>
      <c r="E58" s="239">
        <f>'[4]Audit Adjustments'!$F56</f>
        <v>-304675</v>
      </c>
      <c r="F58" s="239">
        <f t="shared" si="7"/>
        <v>-304675</v>
      </c>
      <c r="G58" s="238">
        <f t="shared" si="8"/>
        <v>0</v>
      </c>
      <c r="H58" s="239">
        <f t="shared" si="9"/>
        <v>-304675</v>
      </c>
      <c r="I58" s="238"/>
      <c r="J58" s="239">
        <f>'[1]Dec Midyear Adjustment'!I57</f>
        <v>0</v>
      </c>
      <c r="K58" s="239">
        <f>'[1]March Midyear Adjustment'!I57</f>
        <v>0</v>
      </c>
      <c r="L58" s="238">
        <f t="shared" si="10"/>
        <v>162308321</v>
      </c>
      <c r="M58" s="238">
        <f>'[5]MFP'!AZ58</f>
        <v>121731241</v>
      </c>
      <c r="N58" s="238">
        <f t="shared" si="11"/>
        <v>40577080</v>
      </c>
      <c r="O58" s="238">
        <f t="shared" si="12"/>
        <v>13525693</v>
      </c>
    </row>
    <row r="59" spans="1:15" ht="12.75">
      <c r="A59" s="236">
        <v>53</v>
      </c>
      <c r="B59" s="237" t="s">
        <v>175</v>
      </c>
      <c r="C59" s="238">
        <f>'[1]Table 3 Levels 1&amp;2'!AK60</f>
        <v>93860599</v>
      </c>
      <c r="D59" s="239">
        <f>'[3]Post Audit Adjustments'!$G57</f>
        <v>3819</v>
      </c>
      <c r="E59" s="239">
        <f>'[4]Audit Adjustments'!$F57</f>
        <v>-86058</v>
      </c>
      <c r="F59" s="239">
        <f t="shared" si="7"/>
        <v>-82239</v>
      </c>
      <c r="G59" s="238">
        <f t="shared" si="8"/>
        <v>0</v>
      </c>
      <c r="H59" s="239">
        <f t="shared" si="9"/>
        <v>-82239</v>
      </c>
      <c r="I59" s="238"/>
      <c r="J59" s="239">
        <f>'[1]Dec Midyear Adjustment'!I58</f>
        <v>590505</v>
      </c>
      <c r="K59" s="239">
        <f>'[1]March Midyear Adjustment'!I58</f>
        <v>0</v>
      </c>
      <c r="L59" s="238">
        <f t="shared" si="10"/>
        <v>94368865</v>
      </c>
      <c r="M59" s="238">
        <f>'[5]MFP'!AZ59</f>
        <v>70671199</v>
      </c>
      <c r="N59" s="238">
        <f t="shared" si="11"/>
        <v>23697666</v>
      </c>
      <c r="O59" s="238">
        <f t="shared" si="12"/>
        <v>7899222</v>
      </c>
    </row>
    <row r="60" spans="1:15" ht="12.75">
      <c r="A60" s="236">
        <v>54</v>
      </c>
      <c r="B60" s="237" t="s">
        <v>176</v>
      </c>
      <c r="C60" s="238">
        <f>'[1]Table 3 Levels 1&amp;2'!AK61</f>
        <v>4315507</v>
      </c>
      <c r="D60" s="239">
        <f>'[3]Post Audit Adjustments'!$G58</f>
        <v>0</v>
      </c>
      <c r="E60" s="239">
        <f>'[4]Audit Adjustments'!$F58</f>
        <v>-46938</v>
      </c>
      <c r="F60" s="239">
        <f t="shared" si="7"/>
        <v>-46938</v>
      </c>
      <c r="G60" s="238">
        <f t="shared" si="8"/>
        <v>0</v>
      </c>
      <c r="H60" s="239">
        <f t="shared" si="9"/>
        <v>-46938</v>
      </c>
      <c r="I60" s="238"/>
      <c r="J60" s="239">
        <f>'[1]Dec Midyear Adjustment'!I59</f>
        <v>0</v>
      </c>
      <c r="K60" s="239">
        <f>'[1]March Midyear Adjustment'!I59</f>
        <v>0</v>
      </c>
      <c r="L60" s="238">
        <f t="shared" si="10"/>
        <v>4268569</v>
      </c>
      <c r="M60" s="238">
        <f>'[5]MFP'!AZ60</f>
        <v>3201426</v>
      </c>
      <c r="N60" s="238">
        <f t="shared" si="11"/>
        <v>1067143</v>
      </c>
      <c r="O60" s="238">
        <f t="shared" si="12"/>
        <v>355714</v>
      </c>
    </row>
    <row r="61" spans="1:15" ht="12.75">
      <c r="A61" s="240">
        <v>55</v>
      </c>
      <c r="B61" s="241" t="s">
        <v>177</v>
      </c>
      <c r="C61" s="242">
        <f>'[1]Table 3 Levels 1&amp;2'!AK62</f>
        <v>81877610</v>
      </c>
      <c r="D61" s="243">
        <f>'[3]Post Audit Adjustments'!$G59</f>
        <v>0</v>
      </c>
      <c r="E61" s="243">
        <f>'[4]Audit Adjustments'!$F59</f>
        <v>-67526</v>
      </c>
      <c r="F61" s="243">
        <f t="shared" si="7"/>
        <v>-67526</v>
      </c>
      <c r="G61" s="242">
        <f t="shared" si="8"/>
        <v>0</v>
      </c>
      <c r="H61" s="243">
        <f t="shared" si="9"/>
        <v>-67526</v>
      </c>
      <c r="I61" s="242"/>
      <c r="J61" s="243">
        <f>'[1]Dec Midyear Adjustment'!I60</f>
        <v>0</v>
      </c>
      <c r="K61" s="243">
        <f>'[1]March Midyear Adjustment'!I60</f>
        <v>0</v>
      </c>
      <c r="L61" s="242">
        <f t="shared" si="10"/>
        <v>81810084</v>
      </c>
      <c r="M61" s="242">
        <f>'[5]MFP'!AZ61</f>
        <v>61357563</v>
      </c>
      <c r="N61" s="242">
        <f t="shared" si="11"/>
        <v>20452521</v>
      </c>
      <c r="O61" s="242">
        <f t="shared" si="12"/>
        <v>6817507</v>
      </c>
    </row>
    <row r="62" spans="1:15" ht="12.75">
      <c r="A62" s="236">
        <v>56</v>
      </c>
      <c r="B62" s="237" t="s">
        <v>178</v>
      </c>
      <c r="C62" s="238">
        <f>'[1]Table 3 Levels 1&amp;2'!AK63</f>
        <v>14869275</v>
      </c>
      <c r="D62" s="239">
        <f>'[3]Post Audit Adjustments'!$G60</f>
        <v>0</v>
      </c>
      <c r="E62" s="239">
        <f>'[4]Audit Adjustments'!$F60</f>
        <v>571261</v>
      </c>
      <c r="F62" s="239">
        <f t="shared" si="7"/>
        <v>571261</v>
      </c>
      <c r="G62" s="238">
        <f t="shared" si="8"/>
        <v>571261</v>
      </c>
      <c r="H62" s="239">
        <f t="shared" si="9"/>
        <v>0</v>
      </c>
      <c r="I62" s="238"/>
      <c r="J62" s="239">
        <f>'[1]Dec Midyear Adjustment'!I61</f>
        <v>0</v>
      </c>
      <c r="K62" s="239">
        <f>'[1]March Midyear Adjustment'!I61</f>
        <v>0</v>
      </c>
      <c r="L62" s="238">
        <f t="shared" si="10"/>
        <v>15440536</v>
      </c>
      <c r="M62" s="238">
        <f>'[5]MFP'!AZ62</f>
        <v>11580403</v>
      </c>
      <c r="N62" s="238">
        <f t="shared" si="11"/>
        <v>3860133</v>
      </c>
      <c r="O62" s="238">
        <f t="shared" si="12"/>
        <v>1286711</v>
      </c>
    </row>
    <row r="63" spans="1:15" ht="12.75">
      <c r="A63" s="236">
        <v>57</v>
      </c>
      <c r="B63" s="237" t="s">
        <v>179</v>
      </c>
      <c r="C63" s="238">
        <f>'[1]Table 3 Levels 1&amp;2'!AK64</f>
        <v>37205185</v>
      </c>
      <c r="D63" s="239">
        <f>'[3]Post Audit Adjustments'!$G61</f>
        <v>0</v>
      </c>
      <c r="E63" s="239">
        <f>'[4]Audit Adjustments'!$F61</f>
        <v>12948</v>
      </c>
      <c r="F63" s="239">
        <f t="shared" si="7"/>
        <v>12948</v>
      </c>
      <c r="G63" s="238">
        <f t="shared" si="8"/>
        <v>12948</v>
      </c>
      <c r="H63" s="239">
        <f t="shared" si="9"/>
        <v>0</v>
      </c>
      <c r="I63" s="238"/>
      <c r="J63" s="239">
        <f>'[1]Dec Midyear Adjustment'!I62</f>
        <v>426803</v>
      </c>
      <c r="K63" s="239">
        <f>'[1]March Midyear Adjustment'!I62</f>
        <v>0</v>
      </c>
      <c r="L63" s="238">
        <f t="shared" si="10"/>
        <v>37644936</v>
      </c>
      <c r="M63" s="238">
        <f>'[5]MFP'!AZ63</f>
        <v>28157487</v>
      </c>
      <c r="N63" s="238">
        <f t="shared" si="11"/>
        <v>9487449</v>
      </c>
      <c r="O63" s="238">
        <f t="shared" si="12"/>
        <v>3162483</v>
      </c>
    </row>
    <row r="64" spans="1:15" ht="12.75">
      <c r="A64" s="236">
        <v>58</v>
      </c>
      <c r="B64" s="237" t="s">
        <v>180</v>
      </c>
      <c r="C64" s="238">
        <f>'[1]Table 3 Levels 1&amp;2'!AK65</f>
        <v>49214369</v>
      </c>
      <c r="D64" s="239">
        <f>'[3]Post Audit Adjustments'!$G62</f>
        <v>0</v>
      </c>
      <c r="E64" s="239">
        <f>'[4]Audit Adjustments'!$F62</f>
        <v>-51817</v>
      </c>
      <c r="F64" s="239">
        <f t="shared" si="7"/>
        <v>-51817</v>
      </c>
      <c r="G64" s="238">
        <f t="shared" si="8"/>
        <v>0</v>
      </c>
      <c r="H64" s="239">
        <f t="shared" si="9"/>
        <v>-51817</v>
      </c>
      <c r="I64" s="238"/>
      <c r="J64" s="239">
        <f>'[1]Dec Midyear Adjustment'!I63</f>
        <v>0</v>
      </c>
      <c r="K64" s="239">
        <f>'[1]March Midyear Adjustment'!I63</f>
        <v>0</v>
      </c>
      <c r="L64" s="238">
        <f t="shared" si="10"/>
        <v>49162552</v>
      </c>
      <c r="M64" s="238">
        <f>'[5]MFP'!AZ64</f>
        <v>36871915</v>
      </c>
      <c r="N64" s="238">
        <f t="shared" si="11"/>
        <v>12290637</v>
      </c>
      <c r="O64" s="238">
        <f t="shared" si="12"/>
        <v>4096879</v>
      </c>
    </row>
    <row r="65" spans="1:15" ht="12.75">
      <c r="A65" s="236">
        <v>59</v>
      </c>
      <c r="B65" s="237" t="s">
        <v>181</v>
      </c>
      <c r="C65" s="238">
        <f>'[1]Table 3 Levels 1&amp;2'!AK66</f>
        <v>30721450</v>
      </c>
      <c r="D65" s="239">
        <f>'[3]Post Audit Adjustments'!$G63</f>
        <v>0</v>
      </c>
      <c r="E65" s="239">
        <f>'[4]Audit Adjustments'!$F63</f>
        <v>-49181</v>
      </c>
      <c r="F65" s="239">
        <f t="shared" si="7"/>
        <v>-49181</v>
      </c>
      <c r="G65" s="238">
        <f t="shared" si="8"/>
        <v>0</v>
      </c>
      <c r="H65" s="239">
        <f t="shared" si="9"/>
        <v>-49181</v>
      </c>
      <c r="I65" s="238"/>
      <c r="J65" s="239">
        <f>'[1]Dec Midyear Adjustment'!I64</f>
        <v>570408</v>
      </c>
      <c r="K65" s="239">
        <f>'[1]March Midyear Adjustment'!I64</f>
        <v>0</v>
      </c>
      <c r="L65" s="238">
        <f t="shared" si="10"/>
        <v>31242677</v>
      </c>
      <c r="M65" s="238">
        <f>'[5]MFP'!AZ65</f>
        <v>23330150</v>
      </c>
      <c r="N65" s="238">
        <f t="shared" si="11"/>
        <v>7912527</v>
      </c>
      <c r="O65" s="238">
        <f t="shared" si="12"/>
        <v>2637509</v>
      </c>
    </row>
    <row r="66" spans="1:15" ht="12.75">
      <c r="A66" s="240">
        <v>60</v>
      </c>
      <c r="B66" s="241" t="s">
        <v>182</v>
      </c>
      <c r="C66" s="242">
        <f>'[1]Table 3 Levels 1&amp;2'!AK67</f>
        <v>36443096</v>
      </c>
      <c r="D66" s="243">
        <f>'[3]Post Audit Adjustments'!$G64</f>
        <v>0</v>
      </c>
      <c r="E66" s="243">
        <f>'[4]Audit Adjustments'!$F64</f>
        <v>-72262</v>
      </c>
      <c r="F66" s="243">
        <f t="shared" si="7"/>
        <v>-72262</v>
      </c>
      <c r="G66" s="242">
        <f t="shared" si="8"/>
        <v>0</v>
      </c>
      <c r="H66" s="243">
        <f t="shared" si="9"/>
        <v>-72262</v>
      </c>
      <c r="I66" s="242"/>
      <c r="J66" s="243">
        <f>'[1]Dec Midyear Adjustment'!I65</f>
        <v>541158</v>
      </c>
      <c r="K66" s="243">
        <f>'[1]March Midyear Adjustment'!I65</f>
        <v>0</v>
      </c>
      <c r="L66" s="242">
        <f t="shared" si="10"/>
        <v>36911992</v>
      </c>
      <c r="M66" s="242">
        <f>'[5]MFP'!AZ66</f>
        <v>27587359</v>
      </c>
      <c r="N66" s="242">
        <f t="shared" si="11"/>
        <v>9324633</v>
      </c>
      <c r="O66" s="242">
        <f t="shared" si="12"/>
        <v>3108211</v>
      </c>
    </row>
    <row r="67" spans="1:15" ht="12.75">
      <c r="A67" s="236">
        <v>61</v>
      </c>
      <c r="B67" s="237" t="s">
        <v>183</v>
      </c>
      <c r="C67" s="238">
        <f>'[1]Table 3 Levels 1&amp;2'!AK68</f>
        <v>12579504</v>
      </c>
      <c r="D67" s="239">
        <f>'[3]Post Audit Adjustments'!$G65</f>
        <v>0</v>
      </c>
      <c r="E67" s="239">
        <f>'[4]Audit Adjustments'!$F65</f>
        <v>-58861</v>
      </c>
      <c r="F67" s="239">
        <f t="shared" si="7"/>
        <v>-58861</v>
      </c>
      <c r="G67" s="238">
        <f t="shared" si="8"/>
        <v>0</v>
      </c>
      <c r="H67" s="239">
        <f t="shared" si="9"/>
        <v>-58861</v>
      </c>
      <c r="I67" s="238"/>
      <c r="J67" s="239">
        <f>'[1]Dec Midyear Adjustment'!I66</f>
        <v>285392</v>
      </c>
      <c r="K67" s="239">
        <f>'[1]March Midyear Adjustment'!I66</f>
        <v>0</v>
      </c>
      <c r="L67" s="238">
        <f t="shared" si="10"/>
        <v>12806035</v>
      </c>
      <c r="M67" s="238">
        <f>'[5]MFP'!AZ67</f>
        <v>9553563</v>
      </c>
      <c r="N67" s="238">
        <f t="shared" si="11"/>
        <v>3252472</v>
      </c>
      <c r="O67" s="238">
        <f t="shared" si="12"/>
        <v>1084157</v>
      </c>
    </row>
    <row r="68" spans="1:15" ht="12.75">
      <c r="A68" s="236">
        <v>62</v>
      </c>
      <c r="B68" s="237" t="s">
        <v>184</v>
      </c>
      <c r="C68" s="238">
        <f>'[1]Table 3 Levels 1&amp;2'!AK69</f>
        <v>12110307</v>
      </c>
      <c r="D68" s="239">
        <f>'[3]Post Audit Adjustments'!$G66</f>
        <v>0</v>
      </c>
      <c r="E68" s="239">
        <f>'[4]Audit Adjustments'!$F66</f>
        <v>-11002</v>
      </c>
      <c r="F68" s="239">
        <f t="shared" si="7"/>
        <v>-11002</v>
      </c>
      <c r="G68" s="238">
        <f t="shared" si="8"/>
        <v>0</v>
      </c>
      <c r="H68" s="239">
        <f t="shared" si="9"/>
        <v>-11002</v>
      </c>
      <c r="I68" s="238"/>
      <c r="J68" s="239">
        <f>'[1]Dec Midyear Adjustment'!I67</f>
        <v>0</v>
      </c>
      <c r="K68" s="239">
        <f>'[1]March Midyear Adjustment'!I67</f>
        <v>0</v>
      </c>
      <c r="L68" s="238">
        <f t="shared" si="10"/>
        <v>12099305</v>
      </c>
      <c r="M68" s="238">
        <f>'[5]MFP'!AZ68</f>
        <v>9074479</v>
      </c>
      <c r="N68" s="238">
        <f t="shared" si="11"/>
        <v>3024826</v>
      </c>
      <c r="O68" s="238">
        <f t="shared" si="12"/>
        <v>1008275</v>
      </c>
    </row>
    <row r="69" spans="1:15" ht="12.75">
      <c r="A69" s="236">
        <v>63</v>
      </c>
      <c r="B69" s="237" t="s">
        <v>185</v>
      </c>
      <c r="C69" s="238">
        <f>'[1]Table 3 Levels 1&amp;2'!AK70</f>
        <v>11331346</v>
      </c>
      <c r="D69" s="239">
        <f>'[3]Post Audit Adjustments'!$G67</f>
        <v>0</v>
      </c>
      <c r="E69" s="239">
        <f>'[4]Audit Adjustments'!$F67</f>
        <v>-2839</v>
      </c>
      <c r="F69" s="239">
        <f t="shared" si="7"/>
        <v>-2839</v>
      </c>
      <c r="G69" s="238">
        <f t="shared" si="8"/>
        <v>0</v>
      </c>
      <c r="H69" s="239">
        <f t="shared" si="9"/>
        <v>-2839</v>
      </c>
      <c r="I69" s="238"/>
      <c r="J69" s="239">
        <f>'[1]Dec Midyear Adjustment'!I68</f>
        <v>0</v>
      </c>
      <c r="K69" s="239">
        <f>'[1]March Midyear Adjustment'!I68</f>
        <v>0</v>
      </c>
      <c r="L69" s="238">
        <f t="shared" si="10"/>
        <v>11328507</v>
      </c>
      <c r="M69" s="238">
        <f>'[5]MFP'!AZ69</f>
        <v>8496378</v>
      </c>
      <c r="N69" s="238">
        <f t="shared" si="11"/>
        <v>2832129</v>
      </c>
      <c r="O69" s="238">
        <f t="shared" si="12"/>
        <v>944043</v>
      </c>
    </row>
    <row r="70" spans="1:15" ht="12.75">
      <c r="A70" s="236">
        <v>64</v>
      </c>
      <c r="B70" s="237" t="s">
        <v>186</v>
      </c>
      <c r="C70" s="238">
        <f>'[1]Table 3 Levels 1&amp;2'!AK71</f>
        <v>14012437</v>
      </c>
      <c r="D70" s="239">
        <f>'[3]Post Audit Adjustments'!$G68</f>
        <v>0</v>
      </c>
      <c r="E70" s="239">
        <f>'[4]Audit Adjustments'!$F68</f>
        <v>-26956</v>
      </c>
      <c r="F70" s="239">
        <f t="shared" si="7"/>
        <v>-26956</v>
      </c>
      <c r="G70" s="238">
        <f t="shared" si="8"/>
        <v>0</v>
      </c>
      <c r="H70" s="239">
        <f t="shared" si="9"/>
        <v>-26956</v>
      </c>
      <c r="I70" s="238"/>
      <c r="J70" s="239">
        <f>'[1]Dec Midyear Adjustment'!I69</f>
        <v>0</v>
      </c>
      <c r="K70" s="239">
        <f>'[1]March Midyear Adjustment'!I69</f>
        <v>0</v>
      </c>
      <c r="L70" s="238">
        <f t="shared" si="10"/>
        <v>13985481</v>
      </c>
      <c r="M70" s="238">
        <f>'[5]MFP'!AZ70</f>
        <v>10489113</v>
      </c>
      <c r="N70" s="238">
        <f t="shared" si="11"/>
        <v>3496368</v>
      </c>
      <c r="O70" s="238">
        <f t="shared" si="12"/>
        <v>1165456</v>
      </c>
    </row>
    <row r="71" spans="1:15" ht="12.75">
      <c r="A71" s="240">
        <v>65</v>
      </c>
      <c r="B71" s="241" t="s">
        <v>187</v>
      </c>
      <c r="C71" s="242">
        <f>'[1]Table 3 Levels 1&amp;2'!AK72</f>
        <v>35690412</v>
      </c>
      <c r="D71" s="243">
        <f>'[3]Post Audit Adjustments'!$G69</f>
        <v>0</v>
      </c>
      <c r="E71" s="243">
        <f>'[4]Audit Adjustments'!$F69</f>
        <v>-163267</v>
      </c>
      <c r="F71" s="243">
        <f>SUM(D71:E71)</f>
        <v>-163267</v>
      </c>
      <c r="G71" s="242">
        <f>IF(F71&gt;0,F71,0)</f>
        <v>0</v>
      </c>
      <c r="H71" s="243">
        <f t="shared" si="9"/>
        <v>-163267</v>
      </c>
      <c r="I71" s="242"/>
      <c r="J71" s="243">
        <f>'[1]Dec Midyear Adjustment'!I70</f>
        <v>0</v>
      </c>
      <c r="K71" s="243">
        <f>'[1]March Midyear Adjustment'!I70</f>
        <v>0</v>
      </c>
      <c r="L71" s="242">
        <f>ROUND(C71+F71+I71+J71+K71,0)</f>
        <v>35527145</v>
      </c>
      <c r="M71" s="242">
        <f>'[5]MFP'!AZ71</f>
        <v>26645359</v>
      </c>
      <c r="N71" s="242">
        <f>L71-M71</f>
        <v>8881786</v>
      </c>
      <c r="O71" s="242">
        <f>ROUND(N71/3,0)</f>
        <v>2960595</v>
      </c>
    </row>
    <row r="72" spans="1:15" ht="12.75">
      <c r="A72" s="244">
        <v>66</v>
      </c>
      <c r="B72" s="245" t="s">
        <v>188</v>
      </c>
      <c r="C72" s="246">
        <f>'[1]Table 3 Levels 1&amp;2'!AK73</f>
        <v>12750966</v>
      </c>
      <c r="D72" s="247">
        <f>'[3]Post Audit Adjustments'!$G70</f>
        <v>0</v>
      </c>
      <c r="E72" s="247">
        <f>'[4]Audit Adjustments'!$F70</f>
        <v>1938</v>
      </c>
      <c r="F72" s="247">
        <f>SUM(D72:E72)</f>
        <v>1938</v>
      </c>
      <c r="G72" s="246">
        <f>IF(F72&gt;0,F72,0)</f>
        <v>1938</v>
      </c>
      <c r="H72" s="247">
        <f t="shared" si="9"/>
        <v>0</v>
      </c>
      <c r="I72" s="246"/>
      <c r="J72" s="247">
        <f>'[1]Dec Midyear Adjustment'!I71</f>
        <v>0</v>
      </c>
      <c r="K72" s="247">
        <f>'[1]March Midyear Adjustment'!I71</f>
        <v>0</v>
      </c>
      <c r="L72" s="246">
        <f>ROUND(C72+F72+I72+J72+K72,0)</f>
        <v>12752904</v>
      </c>
      <c r="M72" s="246">
        <f>'[5]MFP'!AZ72</f>
        <v>9564678</v>
      </c>
      <c r="N72" s="246">
        <f>L72-M72</f>
        <v>3188226</v>
      </c>
      <c r="O72" s="246">
        <f>ROUND(N72/3,0)</f>
        <v>1062742</v>
      </c>
    </row>
    <row r="73" spans="1:15" ht="12.75">
      <c r="A73" s="248">
        <v>67</v>
      </c>
      <c r="B73" s="249" t="s">
        <v>189</v>
      </c>
      <c r="C73" s="238">
        <f>'[1]Table 3 Levels 1&amp;2'!AK74</f>
        <v>18687231</v>
      </c>
      <c r="D73" s="239">
        <f>'[3]Post Audit Adjustments'!$G71</f>
        <v>0</v>
      </c>
      <c r="E73" s="239">
        <f>'[4]Audit Adjustments'!$F71</f>
        <v>-19618</v>
      </c>
      <c r="F73" s="239">
        <f>SUM(D73:E73)</f>
        <v>-19618</v>
      </c>
      <c r="G73" s="238">
        <f>IF(F73&gt;0,F73,0)</f>
        <v>0</v>
      </c>
      <c r="H73" s="239">
        <f t="shared" si="9"/>
        <v>-19618</v>
      </c>
      <c r="I73" s="238"/>
      <c r="J73" s="239">
        <f>'[1]Dec Midyear Adjustment'!I72</f>
        <v>1838903</v>
      </c>
      <c r="K73" s="239">
        <f>'[1]March Midyear Adjustment'!I72</f>
        <v>0</v>
      </c>
      <c r="L73" s="238">
        <f>ROUND(C73+F73+I73+J73+K73,0)</f>
        <v>20506516</v>
      </c>
      <c r="M73" s="238">
        <f>'[5]MFP'!AZ73</f>
        <v>15051510</v>
      </c>
      <c r="N73" s="238">
        <f>L73-M73</f>
        <v>5455006</v>
      </c>
      <c r="O73" s="238">
        <f>ROUND(N73/3,0)</f>
        <v>1818335</v>
      </c>
    </row>
    <row r="74" spans="1:15" ht="12.75">
      <c r="A74" s="236">
        <v>68</v>
      </c>
      <c r="B74" s="237" t="s">
        <v>190</v>
      </c>
      <c r="C74" s="238">
        <f>'[1]Table 3 Levels 1&amp;2'!AK75</f>
        <v>11991850</v>
      </c>
      <c r="D74" s="239">
        <f>'[3]Post Audit Adjustments'!$G72</f>
        <v>0</v>
      </c>
      <c r="E74" s="239">
        <f>'[4]Audit Adjustments'!$F72</f>
        <v>-78412</v>
      </c>
      <c r="F74" s="239">
        <f>SUM(D74:E74)</f>
        <v>-78412</v>
      </c>
      <c r="G74" s="238">
        <f>IF(F74&gt;0,F74,0)</f>
        <v>0</v>
      </c>
      <c r="H74" s="239">
        <f t="shared" si="9"/>
        <v>-78412</v>
      </c>
      <c r="I74" s="238"/>
      <c r="J74" s="239">
        <f>'[1]Dec Midyear Adjustment'!I73</f>
        <v>0</v>
      </c>
      <c r="K74" s="239">
        <f>'[1]March Midyear Adjustment'!I73</f>
        <v>0</v>
      </c>
      <c r="L74" s="238">
        <f>ROUND(C74+F74+I74+J74+K74,0)</f>
        <v>11913438</v>
      </c>
      <c r="M74" s="238">
        <f>'[5]MFP'!AZ74</f>
        <v>8935079</v>
      </c>
      <c r="N74" s="238">
        <f>L74-M74</f>
        <v>2978359</v>
      </c>
      <c r="O74" s="238">
        <f>ROUND(N74/3,0)</f>
        <v>992786</v>
      </c>
    </row>
    <row r="75" spans="1:15" ht="12.75">
      <c r="A75" s="240">
        <v>69</v>
      </c>
      <c r="B75" s="241" t="s">
        <v>191</v>
      </c>
      <c r="C75" s="242">
        <f>'[1]Table 3 Levels 1&amp;2'!AK76</f>
        <v>13002730</v>
      </c>
      <c r="D75" s="243">
        <v>0</v>
      </c>
      <c r="E75" s="243">
        <v>0</v>
      </c>
      <c r="F75" s="243">
        <f>SUM(D75:E75)</f>
        <v>0</v>
      </c>
      <c r="G75" s="242">
        <f>IF(F75&gt;0,F75,0)</f>
        <v>0</v>
      </c>
      <c r="H75" s="243">
        <f t="shared" si="9"/>
        <v>0</v>
      </c>
      <c r="I75" s="242"/>
      <c r="J75" s="243">
        <f>'[1]Dec Midyear Adjustment'!I74</f>
        <v>2108551</v>
      </c>
      <c r="K75" s="243">
        <f>'[1]March Midyear Adjustment'!I74</f>
        <v>0</v>
      </c>
      <c r="L75" s="242">
        <f>ROUND(C75+F75+I75+J75+K75,0)</f>
        <v>15111281</v>
      </c>
      <c r="M75" s="242">
        <f>'[5]MFP'!AZ75</f>
        <v>10956933</v>
      </c>
      <c r="N75" s="242">
        <f>L75-M75</f>
        <v>4154348</v>
      </c>
      <c r="O75" s="242">
        <f>ROUND(N75/3,0)</f>
        <v>1384783</v>
      </c>
    </row>
    <row r="76" spans="1:15" ht="13.5" thickBot="1">
      <c r="A76" s="250"/>
      <c r="B76" s="251" t="s">
        <v>192</v>
      </c>
      <c r="C76" s="252">
        <f aca="true" t="shared" si="13" ref="C76:O76">SUM(C7:C75)</f>
        <v>2913879752</v>
      </c>
      <c r="D76" s="252">
        <f t="shared" si="13"/>
        <v>-163250.33333333334</v>
      </c>
      <c r="E76" s="252">
        <f t="shared" si="13"/>
        <v>998287</v>
      </c>
      <c r="F76" s="252">
        <f t="shared" si="13"/>
        <v>835036.6666666665</v>
      </c>
      <c r="G76" s="252">
        <f t="shared" si="13"/>
        <v>7302729.666666667</v>
      </c>
      <c r="H76" s="252">
        <f t="shared" si="13"/>
        <v>-6467693</v>
      </c>
      <c r="I76" s="252">
        <f t="shared" si="13"/>
        <v>-71304918</v>
      </c>
      <c r="J76" s="252">
        <f t="shared" si="13"/>
        <v>14764933</v>
      </c>
      <c r="K76" s="252">
        <f t="shared" si="13"/>
        <v>151602</v>
      </c>
      <c r="L76" s="252">
        <f t="shared" si="13"/>
        <v>2858326406</v>
      </c>
      <c r="M76" s="252">
        <f t="shared" si="13"/>
        <v>2140758274</v>
      </c>
      <c r="N76" s="252">
        <f t="shared" si="13"/>
        <v>717568132</v>
      </c>
      <c r="O76" s="252">
        <f t="shared" si="13"/>
        <v>239189375</v>
      </c>
    </row>
    <row r="77" ht="13.5" thickTop="1">
      <c r="L77" s="253"/>
    </row>
    <row r="79" ht="12.75">
      <c r="L79" s="225"/>
    </row>
  </sheetData>
  <sheetProtection/>
  <mergeCells count="16">
    <mergeCell ref="I2:I5"/>
    <mergeCell ref="L2:L5"/>
    <mergeCell ref="M2:M5"/>
    <mergeCell ref="B2:B5"/>
    <mergeCell ref="J2:J5"/>
    <mergeCell ref="K2:K5"/>
    <mergeCell ref="N2:N5"/>
    <mergeCell ref="O2:O5"/>
    <mergeCell ref="A2:A5"/>
    <mergeCell ref="G2:H3"/>
    <mergeCell ref="G4:G5"/>
    <mergeCell ref="H4:H5"/>
    <mergeCell ref="C2:C5"/>
    <mergeCell ref="D2:D5"/>
    <mergeCell ref="E2:E5"/>
    <mergeCell ref="F2:F5"/>
  </mergeCells>
  <printOptions horizontalCentered="1"/>
  <pageMargins left="0.33" right="0.2" top="1.14" bottom="0.49" header="0.5" footer="0.25"/>
  <pageSetup firstPageNumber="2" useFirstPageNumber="1" fitToWidth="12" horizontalDpi="600" verticalDpi="600" orientation="portrait" paperSize="5" scale="85" r:id="rId1"/>
  <headerFooter alignWithMargins="0">
    <oddHeader>&amp;L&amp;"Arial,Bold"&amp;22Table 2:  FY2007-08 Budget Letter&amp;"Arial,Regular"&amp;10
&amp;"Arial,Bold"&amp;18Distribution and Adjustments</oddHeader>
    <oddFooter>&amp;R&amp;12&amp;P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0" sqref="D90"/>
    </sheetView>
  </sheetViews>
  <sheetFormatPr defaultColWidth="9.140625" defaultRowHeight="12.75"/>
  <cols>
    <col min="1" max="1" width="3.00390625" style="0" bestFit="1" customWidth="1"/>
    <col min="2" max="2" width="18.421875" style="0" customWidth="1"/>
    <col min="3" max="3" width="16.00390625" style="254" customWidth="1"/>
    <col min="4" max="4" width="17.28125" style="254" customWidth="1"/>
    <col min="5" max="5" width="13.140625" style="254" bestFit="1" customWidth="1"/>
    <col min="6" max="6" width="9.7109375" style="254" bestFit="1" customWidth="1"/>
    <col min="7" max="7" width="12.7109375" style="254" bestFit="1" customWidth="1"/>
    <col min="8" max="8" width="14.140625" style="254" bestFit="1" customWidth="1"/>
    <col min="9" max="9" width="15.57421875" style="254" bestFit="1" customWidth="1"/>
    <col min="10" max="10" width="6.7109375" style="0" customWidth="1"/>
  </cols>
  <sheetData>
    <row r="1" spans="6:9" ht="12.75">
      <c r="F1" s="255"/>
      <c r="G1" s="256"/>
      <c r="H1" s="256"/>
      <c r="I1" s="257"/>
    </row>
    <row r="2" spans="3:9" ht="22.5" customHeight="1">
      <c r="C2" s="362" t="s">
        <v>193</v>
      </c>
      <c r="D2" s="363"/>
      <c r="E2" s="363"/>
      <c r="F2" s="363"/>
      <c r="G2" s="363"/>
      <c r="H2" s="363"/>
      <c r="I2" s="364"/>
    </row>
    <row r="3" spans="3:9" ht="76.5">
      <c r="C3" s="365" t="s">
        <v>194</v>
      </c>
      <c r="D3" s="365" t="s">
        <v>195</v>
      </c>
      <c r="E3" s="258" t="s">
        <v>196</v>
      </c>
      <c r="F3" s="258" t="s">
        <v>197</v>
      </c>
      <c r="G3" s="259" t="s">
        <v>198</v>
      </c>
      <c r="H3" s="260" t="s">
        <v>199</v>
      </c>
      <c r="I3" s="367" t="s">
        <v>207</v>
      </c>
    </row>
    <row r="4" spans="1:9" ht="29.25" customHeight="1">
      <c r="A4" s="1"/>
      <c r="B4" s="261"/>
      <c r="C4" s="366"/>
      <c r="D4" s="366"/>
      <c r="E4" s="262"/>
      <c r="F4" s="262"/>
      <c r="G4" s="263"/>
      <c r="H4" s="264"/>
      <c r="I4" s="366"/>
    </row>
    <row r="5" spans="1:9" ht="12.75">
      <c r="A5" s="265"/>
      <c r="B5" s="266"/>
      <c r="C5" s="267">
        <v>1</v>
      </c>
      <c r="D5" s="267">
        <f aca="true" t="shared" si="0" ref="D5:I5">C5+1</f>
        <v>2</v>
      </c>
      <c r="E5" s="267">
        <f t="shared" si="0"/>
        <v>3</v>
      </c>
      <c r="F5" s="267">
        <f t="shared" si="0"/>
        <v>4</v>
      </c>
      <c r="G5" s="267">
        <f t="shared" si="0"/>
        <v>5</v>
      </c>
      <c r="H5" s="267">
        <f t="shared" si="0"/>
        <v>6</v>
      </c>
      <c r="I5" s="267">
        <f t="shared" si="0"/>
        <v>7</v>
      </c>
    </row>
    <row r="6" spans="1:10" ht="12.75">
      <c r="A6" s="236">
        <v>1</v>
      </c>
      <c r="B6" s="236" t="s">
        <v>124</v>
      </c>
      <c r="C6" s="268">
        <f>'[1]10.1.07 MFP Funded (SIS)'!U9</f>
        <v>9167</v>
      </c>
      <c r="D6" s="268">
        <f>'[1]2.1.08 MFP Funded'!U9</f>
        <v>8994</v>
      </c>
      <c r="E6" s="268">
        <f aca="true" t="shared" si="1" ref="E6:E37">IF(D6-C6&gt;0,D6-C6,0)</f>
        <v>0</v>
      </c>
      <c r="F6" s="269">
        <f aca="true" t="shared" si="2" ref="F6:F37">IF((D6/C6)-1&gt;0,(D6/C6)-1,0)</f>
        <v>0</v>
      </c>
      <c r="G6" s="270">
        <f aca="true" t="shared" si="3" ref="G6:G40">IF(F6&gt;0.99%,E6,0)+IF(F6&lt;0.99%,IF(E6&gt;50,E6,0),0)</f>
        <v>0</v>
      </c>
      <c r="H6" s="271">
        <f>'[1]Table 3 Levels 1&amp;2'!AL8/2</f>
        <v>2494</v>
      </c>
      <c r="I6" s="272">
        <f aca="true" t="shared" si="4" ref="I6:I37">ROUND(G6*H6,0)</f>
        <v>0</v>
      </c>
      <c r="J6">
        <v>1</v>
      </c>
    </row>
    <row r="7" spans="1:9" ht="12.75">
      <c r="A7" s="236">
        <v>2</v>
      </c>
      <c r="B7" s="236" t="s">
        <v>125</v>
      </c>
      <c r="C7" s="273">
        <f>'[1]10.1.07 MFP Funded (SIS)'!U10</f>
        <v>4074</v>
      </c>
      <c r="D7" s="273">
        <f>'[1]2.1.08 MFP Funded'!U10</f>
        <v>4047</v>
      </c>
      <c r="E7" s="273">
        <f t="shared" si="1"/>
        <v>0</v>
      </c>
      <c r="F7" s="274">
        <f t="shared" si="2"/>
        <v>0</v>
      </c>
      <c r="G7" s="275">
        <f t="shared" si="3"/>
        <v>0</v>
      </c>
      <c r="H7" s="276">
        <f>'[1]Table 3 Levels 1&amp;2'!AL9/2</f>
        <v>3089.4322967678745</v>
      </c>
      <c r="I7" s="276">
        <f t="shared" si="4"/>
        <v>0</v>
      </c>
    </row>
    <row r="8" spans="1:10" ht="12.75">
      <c r="A8" s="236">
        <v>3</v>
      </c>
      <c r="B8" s="236" t="s">
        <v>126</v>
      </c>
      <c r="C8" s="277">
        <f>'[1]10.1.07 MFP Funded (SIS)'!U11</f>
        <v>18272</v>
      </c>
      <c r="D8" s="277">
        <f>'[1]2.1.08 MFP Funded'!U11</f>
        <v>18200</v>
      </c>
      <c r="E8" s="277">
        <f t="shared" si="1"/>
        <v>0</v>
      </c>
      <c r="F8" s="274">
        <f t="shared" si="2"/>
        <v>0</v>
      </c>
      <c r="G8" s="275">
        <f t="shared" si="3"/>
        <v>0</v>
      </c>
      <c r="H8" s="276">
        <f>'[1]Table 3 Levels 1&amp;2'!AL10/2</f>
        <v>2189.9428238039673</v>
      </c>
      <c r="I8" s="278">
        <f t="shared" si="4"/>
        <v>0</v>
      </c>
      <c r="J8">
        <v>2</v>
      </c>
    </row>
    <row r="9" spans="1:9" ht="12.75">
      <c r="A9" s="236">
        <v>4</v>
      </c>
      <c r="B9" s="236" t="s">
        <v>127</v>
      </c>
      <c r="C9" s="277">
        <f>'[1]10.1.07 MFP Funded (SIS)'!U12</f>
        <v>3925</v>
      </c>
      <c r="D9" s="277">
        <f>'[1]2.1.08 MFP Funded'!U12</f>
        <v>3873</v>
      </c>
      <c r="E9" s="277">
        <f t="shared" si="1"/>
        <v>0</v>
      </c>
      <c r="F9" s="274">
        <f t="shared" si="2"/>
        <v>0</v>
      </c>
      <c r="G9" s="275">
        <f t="shared" si="3"/>
        <v>0</v>
      </c>
      <c r="H9" s="276">
        <f>'[1]Table 3 Levels 1&amp;2'!AL11/2</f>
        <v>2936.6883262659017</v>
      </c>
      <c r="I9" s="278">
        <f t="shared" si="4"/>
        <v>0</v>
      </c>
    </row>
    <row r="10" spans="1:9" ht="12.75">
      <c r="A10" s="240">
        <v>5</v>
      </c>
      <c r="B10" s="240" t="s">
        <v>128</v>
      </c>
      <c r="C10" s="279">
        <f>'[1]10.1.07 MFP Funded (SIS)'!U13</f>
        <v>5934</v>
      </c>
      <c r="D10" s="279">
        <f>'[1]2.1.08 MFP Funded'!U13</f>
        <v>5856</v>
      </c>
      <c r="E10" s="279">
        <f t="shared" si="1"/>
        <v>0</v>
      </c>
      <c r="F10" s="280">
        <f t="shared" si="2"/>
        <v>0</v>
      </c>
      <c r="G10" s="281">
        <f t="shared" si="3"/>
        <v>0</v>
      </c>
      <c r="H10" s="282">
        <f>'[1]Table 3 Levels 1&amp;2'!AL12/2</f>
        <v>2430.4682914488108</v>
      </c>
      <c r="I10" s="283">
        <f t="shared" si="4"/>
        <v>0</v>
      </c>
    </row>
    <row r="11" spans="1:9" ht="12.75">
      <c r="A11" s="236">
        <v>6</v>
      </c>
      <c r="B11" s="236" t="s">
        <v>129</v>
      </c>
      <c r="C11" s="277">
        <f>'[1]10.1.07 MFP Funded (SIS)'!U14</f>
        <v>6026</v>
      </c>
      <c r="D11" s="277">
        <f>'[1]2.1.08 MFP Funded'!U14</f>
        <v>6024</v>
      </c>
      <c r="E11" s="277">
        <f t="shared" si="1"/>
        <v>0</v>
      </c>
      <c r="F11" s="274">
        <f t="shared" si="2"/>
        <v>0</v>
      </c>
      <c r="G11" s="275">
        <f t="shared" si="3"/>
        <v>0</v>
      </c>
      <c r="H11" s="276">
        <f>'[1]Table 3 Levels 1&amp;2'!AL13/2</f>
        <v>2562.9473033151903</v>
      </c>
      <c r="I11" s="278">
        <f t="shared" si="4"/>
        <v>0</v>
      </c>
    </row>
    <row r="12" spans="1:9" ht="12.75">
      <c r="A12" s="236">
        <v>7</v>
      </c>
      <c r="B12" s="236" t="s">
        <v>130</v>
      </c>
      <c r="C12" s="277">
        <f>'[1]10.1.07 MFP Funded (SIS)'!U15</f>
        <v>2211</v>
      </c>
      <c r="D12" s="277">
        <f>'[1]2.1.08 MFP Funded'!U15</f>
        <v>2184</v>
      </c>
      <c r="E12" s="277">
        <f t="shared" si="1"/>
        <v>0</v>
      </c>
      <c r="F12" s="274">
        <f t="shared" si="2"/>
        <v>0</v>
      </c>
      <c r="G12" s="275">
        <f t="shared" si="3"/>
        <v>0</v>
      </c>
      <c r="H12" s="276">
        <f>'[1]Table 3 Levels 1&amp;2'!AL14/2</f>
        <v>2111.1828999559275</v>
      </c>
      <c r="I12" s="278">
        <f t="shared" si="4"/>
        <v>0</v>
      </c>
    </row>
    <row r="13" spans="1:10" ht="12.75">
      <c r="A13" s="236">
        <v>8</v>
      </c>
      <c r="B13" s="236" t="s">
        <v>131</v>
      </c>
      <c r="C13" s="277">
        <f>'[1]10.1.07 MFP Funded (SIS)'!U16</f>
        <v>19367</v>
      </c>
      <c r="D13" s="277">
        <f>'[1]2.1.08 MFP Funded'!U16</f>
        <v>19164</v>
      </c>
      <c r="E13" s="277">
        <f t="shared" si="1"/>
        <v>0</v>
      </c>
      <c r="F13" s="274">
        <f t="shared" si="2"/>
        <v>0</v>
      </c>
      <c r="G13" s="275">
        <f t="shared" si="3"/>
        <v>0</v>
      </c>
      <c r="H13" s="276">
        <f>'[1]Table 3 Levels 1&amp;2'!AL15/2</f>
        <v>2107.058583320245</v>
      </c>
      <c r="I13" s="278">
        <f t="shared" si="4"/>
        <v>0</v>
      </c>
      <c r="J13">
        <v>3</v>
      </c>
    </row>
    <row r="14" spans="1:9" ht="12.75">
      <c r="A14" s="236">
        <v>9</v>
      </c>
      <c r="B14" s="236" t="s">
        <v>132</v>
      </c>
      <c r="C14" s="277">
        <f>'[1]10.1.07 MFP Funded (SIS)'!U17</f>
        <v>41924</v>
      </c>
      <c r="D14" s="277">
        <f>'[1]2.1.08 MFP Funded'!U17</f>
        <v>41437</v>
      </c>
      <c r="E14" s="277">
        <f t="shared" si="1"/>
        <v>0</v>
      </c>
      <c r="F14" s="274">
        <f t="shared" si="2"/>
        <v>0</v>
      </c>
      <c r="G14" s="275">
        <f t="shared" si="3"/>
        <v>0</v>
      </c>
      <c r="H14" s="276">
        <f>'[1]Table 3 Levels 1&amp;2'!AL16/2</f>
        <v>2291.615333317455</v>
      </c>
      <c r="I14" s="278">
        <f t="shared" si="4"/>
        <v>0</v>
      </c>
    </row>
    <row r="15" spans="1:9" ht="12.75">
      <c r="A15" s="240">
        <v>10</v>
      </c>
      <c r="B15" s="240" t="s">
        <v>133</v>
      </c>
      <c r="C15" s="284">
        <f>'[1]10.1.07 MFP Funded (SIS)'!U18</f>
        <v>31016</v>
      </c>
      <c r="D15" s="284">
        <f>'[1]2.1.08 MFP Funded'!U18</f>
        <v>30752</v>
      </c>
      <c r="E15" s="284">
        <f t="shared" si="1"/>
        <v>0</v>
      </c>
      <c r="F15" s="285">
        <f t="shared" si="2"/>
        <v>0</v>
      </c>
      <c r="G15" s="286">
        <f t="shared" si="3"/>
        <v>0</v>
      </c>
      <c r="H15" s="287">
        <f>'[1]Table 3 Levels 1&amp;2'!AL17/2</f>
        <v>2035.9435709462718</v>
      </c>
      <c r="I15" s="288">
        <f t="shared" si="4"/>
        <v>0</v>
      </c>
    </row>
    <row r="16" spans="1:9" ht="12.75">
      <c r="A16" s="236">
        <v>11</v>
      </c>
      <c r="B16" s="236" t="s">
        <v>134</v>
      </c>
      <c r="C16" s="289">
        <f>'[1]10.1.07 MFP Funded (SIS)'!U19</f>
        <v>1680</v>
      </c>
      <c r="D16" s="289">
        <f>'[1]2.1.08 MFP Funded'!U19</f>
        <v>1664</v>
      </c>
      <c r="E16" s="289">
        <f t="shared" si="1"/>
        <v>0</v>
      </c>
      <c r="F16" s="290">
        <f t="shared" si="2"/>
        <v>0</v>
      </c>
      <c r="G16" s="291">
        <f t="shared" si="3"/>
        <v>0</v>
      </c>
      <c r="H16" s="271">
        <f>'[1]Table 3 Levels 1&amp;2'!AL18/2</f>
        <v>2928.8886946386947</v>
      </c>
      <c r="I16" s="292">
        <f t="shared" si="4"/>
        <v>0</v>
      </c>
    </row>
    <row r="17" spans="1:9" ht="12.75">
      <c r="A17" s="236">
        <v>12</v>
      </c>
      <c r="B17" s="236" t="s">
        <v>135</v>
      </c>
      <c r="C17" s="293">
        <f>'[1]10.1.07 MFP Funded (SIS)'!U20</f>
        <v>1499</v>
      </c>
      <c r="D17" s="293">
        <f>'[1]2.1.08 MFP Funded'!U20</f>
        <v>1484</v>
      </c>
      <c r="E17" s="293">
        <f t="shared" si="1"/>
        <v>0</v>
      </c>
      <c r="F17" s="290">
        <f t="shared" si="2"/>
        <v>0</v>
      </c>
      <c r="G17" s="291">
        <f t="shared" si="3"/>
        <v>0</v>
      </c>
      <c r="H17" s="271">
        <f>'[1]Table 3 Levels 1&amp;2'!AL19/2</f>
        <v>1753.2103658536585</v>
      </c>
      <c r="I17" s="292">
        <f t="shared" si="4"/>
        <v>0</v>
      </c>
    </row>
    <row r="18" spans="1:9" ht="12.75">
      <c r="A18" s="236">
        <v>13</v>
      </c>
      <c r="B18" s="236" t="s">
        <v>136</v>
      </c>
      <c r="C18" s="289">
        <f>'[1]10.1.07 MFP Funded (SIS)'!U21</f>
        <v>1699</v>
      </c>
      <c r="D18" s="289">
        <f>'[1]2.1.08 MFP Funded'!U21</f>
        <v>1684</v>
      </c>
      <c r="E18" s="289">
        <f t="shared" si="1"/>
        <v>0</v>
      </c>
      <c r="F18" s="290">
        <f t="shared" si="2"/>
        <v>0</v>
      </c>
      <c r="G18" s="291">
        <f t="shared" si="3"/>
        <v>0</v>
      </c>
      <c r="H18" s="271">
        <f>'[1]Table 3 Levels 1&amp;2'!AL20/2</f>
        <v>2782.8611584327086</v>
      </c>
      <c r="I18" s="292">
        <f t="shared" si="4"/>
        <v>0</v>
      </c>
    </row>
    <row r="19" spans="1:9" ht="12.75">
      <c r="A19" s="236">
        <v>14</v>
      </c>
      <c r="B19" s="236" t="s">
        <v>137</v>
      </c>
      <c r="C19" s="289">
        <f>'[1]10.1.07 MFP Funded (SIS)'!U22</f>
        <v>2388</v>
      </c>
      <c r="D19" s="289">
        <f>'[1]2.1.08 MFP Funded'!U22</f>
        <v>2367</v>
      </c>
      <c r="E19" s="289">
        <f t="shared" si="1"/>
        <v>0</v>
      </c>
      <c r="F19" s="290">
        <f t="shared" si="2"/>
        <v>0</v>
      </c>
      <c r="G19" s="291">
        <f t="shared" si="3"/>
        <v>0</v>
      </c>
      <c r="H19" s="271">
        <f>'[1]Table 3 Levels 1&amp;2'!AL21/2</f>
        <v>2956.4197036443734</v>
      </c>
      <c r="I19" s="292">
        <f t="shared" si="4"/>
        <v>0</v>
      </c>
    </row>
    <row r="20" spans="1:10" ht="12.75">
      <c r="A20" s="240">
        <v>15</v>
      </c>
      <c r="B20" s="240" t="s">
        <v>138</v>
      </c>
      <c r="C20" s="279">
        <f>'[1]10.1.07 MFP Funded (SIS)'!U23</f>
        <v>3886</v>
      </c>
      <c r="D20" s="279">
        <f>'[1]2.1.08 MFP Funded'!U23</f>
        <v>3888</v>
      </c>
      <c r="E20" s="279">
        <f t="shared" si="1"/>
        <v>2</v>
      </c>
      <c r="F20" s="280">
        <f t="shared" si="2"/>
        <v>0.0005146680391148184</v>
      </c>
      <c r="G20" s="281">
        <f t="shared" si="3"/>
        <v>0</v>
      </c>
      <c r="H20" s="282">
        <f>'[1]Table 3 Levels 1&amp;2'!AL22/2</f>
        <v>2678.0851871237896</v>
      </c>
      <c r="I20" s="283">
        <f t="shared" si="4"/>
        <v>0</v>
      </c>
      <c r="J20">
        <v>4</v>
      </c>
    </row>
    <row r="21" spans="1:9" ht="12.75">
      <c r="A21" s="236">
        <v>16</v>
      </c>
      <c r="B21" s="236" t="s">
        <v>139</v>
      </c>
      <c r="C21" s="277">
        <f>'[1]10.1.07 MFP Funded (SIS)'!U24</f>
        <v>4647</v>
      </c>
      <c r="D21" s="277">
        <f>'[1]2.1.08 MFP Funded'!U24</f>
        <v>4630</v>
      </c>
      <c r="E21" s="277">
        <f t="shared" si="1"/>
        <v>0</v>
      </c>
      <c r="F21" s="274">
        <f t="shared" si="2"/>
        <v>0</v>
      </c>
      <c r="G21" s="275">
        <f t="shared" si="3"/>
        <v>0</v>
      </c>
      <c r="H21" s="276">
        <f>'[1]Table 3 Levels 1&amp;2'!AL23/2</f>
        <v>2418.518191603875</v>
      </c>
      <c r="I21" s="278">
        <f t="shared" si="4"/>
        <v>0</v>
      </c>
    </row>
    <row r="22" spans="1:10" ht="12.75">
      <c r="A22" s="236">
        <v>17</v>
      </c>
      <c r="B22" s="236" t="s">
        <v>140</v>
      </c>
      <c r="C22" s="277">
        <f>'[1]10.1.07 MFP Funded (SIS)'!U25</f>
        <v>44154</v>
      </c>
      <c r="D22" s="277">
        <f>'[1]2.1.08 MFP Funded'!U25</f>
        <v>42907</v>
      </c>
      <c r="E22" s="277">
        <f t="shared" si="1"/>
        <v>0</v>
      </c>
      <c r="F22" s="274">
        <f t="shared" si="2"/>
        <v>0</v>
      </c>
      <c r="G22" s="275">
        <f t="shared" si="3"/>
        <v>0</v>
      </c>
      <c r="H22" s="276">
        <f>'[1]Table 3 Levels 1&amp;2'!AL24/2</f>
        <v>1795.6260978670014</v>
      </c>
      <c r="I22" s="278">
        <f t="shared" si="4"/>
        <v>0</v>
      </c>
      <c r="J22">
        <v>5</v>
      </c>
    </row>
    <row r="23" spans="1:9" ht="12.75">
      <c r="A23" s="236">
        <v>18</v>
      </c>
      <c r="B23" s="236" t="s">
        <v>141</v>
      </c>
      <c r="C23" s="277">
        <f>'[1]10.1.07 MFP Funded (SIS)'!U26</f>
        <v>1378</v>
      </c>
      <c r="D23" s="277">
        <f>'[1]2.1.08 MFP Funded'!U26</f>
        <v>1355</v>
      </c>
      <c r="E23" s="277">
        <f t="shared" si="1"/>
        <v>0</v>
      </c>
      <c r="F23" s="274">
        <f t="shared" si="2"/>
        <v>0</v>
      </c>
      <c r="G23" s="275">
        <f t="shared" si="3"/>
        <v>0</v>
      </c>
      <c r="H23" s="276">
        <f>'[1]Table 3 Levels 1&amp;2'!AL25/2</f>
        <v>2993.920532060027</v>
      </c>
      <c r="I23" s="278">
        <f t="shared" si="4"/>
        <v>0</v>
      </c>
    </row>
    <row r="24" spans="1:9" ht="12.75">
      <c r="A24" s="236">
        <v>19</v>
      </c>
      <c r="B24" s="236" t="s">
        <v>142</v>
      </c>
      <c r="C24" s="277">
        <f>'[1]10.1.07 MFP Funded (SIS)'!U27</f>
        <v>2182</v>
      </c>
      <c r="D24" s="277">
        <f>'[1]2.1.08 MFP Funded'!U27</f>
        <v>2155</v>
      </c>
      <c r="E24" s="277">
        <f t="shared" si="1"/>
        <v>0</v>
      </c>
      <c r="F24" s="274">
        <f t="shared" si="2"/>
        <v>0</v>
      </c>
      <c r="G24" s="275">
        <f t="shared" si="3"/>
        <v>0</v>
      </c>
      <c r="H24" s="276">
        <f>'[1]Table 3 Levels 1&amp;2'!AL26/2</f>
        <v>2803.1343989194056</v>
      </c>
      <c r="I24" s="278">
        <f t="shared" si="4"/>
        <v>0</v>
      </c>
    </row>
    <row r="25" spans="1:9" ht="12.75">
      <c r="A25" s="240">
        <v>20</v>
      </c>
      <c r="B25" s="240" t="s">
        <v>143</v>
      </c>
      <c r="C25" s="279">
        <f>'[1]10.1.07 MFP Funded (SIS)'!U28</f>
        <v>5851</v>
      </c>
      <c r="D25" s="279">
        <f>'[1]2.1.08 MFP Funded'!U28</f>
        <v>5800</v>
      </c>
      <c r="E25" s="279">
        <f t="shared" si="1"/>
        <v>0</v>
      </c>
      <c r="F25" s="280">
        <f t="shared" si="2"/>
        <v>0</v>
      </c>
      <c r="G25" s="281">
        <f t="shared" si="3"/>
        <v>0</v>
      </c>
      <c r="H25" s="282">
        <f>'[1]Table 3 Levels 1&amp;2'!AL27/2</f>
        <v>2794.3973504273504</v>
      </c>
      <c r="I25" s="283">
        <f t="shared" si="4"/>
        <v>0</v>
      </c>
    </row>
    <row r="26" spans="1:9" ht="12.75">
      <c r="A26" s="236">
        <v>21</v>
      </c>
      <c r="B26" s="236" t="s">
        <v>144</v>
      </c>
      <c r="C26" s="277">
        <f>'[1]10.1.07 MFP Funded (SIS)'!U29</f>
        <v>3184</v>
      </c>
      <c r="D26" s="277">
        <f>'[1]2.1.08 MFP Funded'!U29</f>
        <v>3149</v>
      </c>
      <c r="E26" s="277">
        <f t="shared" si="1"/>
        <v>0</v>
      </c>
      <c r="F26" s="274">
        <f t="shared" si="2"/>
        <v>0</v>
      </c>
      <c r="G26" s="275">
        <f t="shared" si="3"/>
        <v>0</v>
      </c>
      <c r="H26" s="276">
        <f>'[1]Table 3 Levels 1&amp;2'!AL28/2</f>
        <v>2542.7269291338584</v>
      </c>
      <c r="I26" s="278">
        <f t="shared" si="4"/>
        <v>0</v>
      </c>
    </row>
    <row r="27" spans="1:9" ht="12.75">
      <c r="A27" s="236">
        <v>22</v>
      </c>
      <c r="B27" s="236" t="s">
        <v>145</v>
      </c>
      <c r="C27" s="277">
        <f>'[1]10.1.07 MFP Funded (SIS)'!U30</f>
        <v>3365</v>
      </c>
      <c r="D27" s="277">
        <f>'[1]2.1.08 MFP Funded'!U30</f>
        <v>3399</v>
      </c>
      <c r="E27" s="277">
        <f t="shared" si="1"/>
        <v>34</v>
      </c>
      <c r="F27" s="274">
        <f t="shared" si="2"/>
        <v>0.010104011887072772</v>
      </c>
      <c r="G27" s="275">
        <f t="shared" si="3"/>
        <v>34</v>
      </c>
      <c r="H27" s="276">
        <f>'[1]Table 3 Levels 1&amp;2'!AL29/2</f>
        <v>2812.8405540819335</v>
      </c>
      <c r="I27" s="278">
        <f t="shared" si="4"/>
        <v>95637</v>
      </c>
    </row>
    <row r="28" spans="1:9" ht="12.75">
      <c r="A28" s="236">
        <v>23</v>
      </c>
      <c r="B28" s="236" t="s">
        <v>146</v>
      </c>
      <c r="C28" s="277">
        <f>'[1]10.1.07 MFP Funded (SIS)'!U31</f>
        <v>13571</v>
      </c>
      <c r="D28" s="277">
        <f>'[1]2.1.08 MFP Funded'!U31</f>
        <v>13438</v>
      </c>
      <c r="E28" s="277">
        <f t="shared" si="1"/>
        <v>0</v>
      </c>
      <c r="F28" s="274">
        <f t="shared" si="2"/>
        <v>0</v>
      </c>
      <c r="G28" s="275">
        <f t="shared" si="3"/>
        <v>0</v>
      </c>
      <c r="H28" s="276">
        <f>'[1]Table 3 Levels 1&amp;2'!AL30/2</f>
        <v>2514.7478760802696</v>
      </c>
      <c r="I28" s="278">
        <f t="shared" si="4"/>
        <v>0</v>
      </c>
    </row>
    <row r="29" spans="1:9" ht="12.75">
      <c r="A29" s="236">
        <v>24</v>
      </c>
      <c r="B29" s="236" t="s">
        <v>147</v>
      </c>
      <c r="C29" s="277">
        <f>'[1]10.1.07 MFP Funded (SIS)'!U32</f>
        <v>4050</v>
      </c>
      <c r="D29" s="277">
        <f>'[1]2.1.08 MFP Funded'!U32</f>
        <v>4036</v>
      </c>
      <c r="E29" s="277">
        <f t="shared" si="1"/>
        <v>0</v>
      </c>
      <c r="F29" s="274">
        <f t="shared" si="2"/>
        <v>0</v>
      </c>
      <c r="G29" s="275">
        <f t="shared" si="3"/>
        <v>0</v>
      </c>
      <c r="H29" s="276">
        <f>'[1]Table 3 Levels 1&amp;2'!AL31/2</f>
        <v>1778.0619512195121</v>
      </c>
      <c r="I29" s="278">
        <f t="shared" si="4"/>
        <v>0</v>
      </c>
    </row>
    <row r="30" spans="1:10" ht="12.75">
      <c r="A30" s="240">
        <v>25</v>
      </c>
      <c r="B30" s="240" t="s">
        <v>148</v>
      </c>
      <c r="C30" s="279">
        <f>'[1]10.1.07 MFP Funded (SIS)'!U33</f>
        <v>2223</v>
      </c>
      <c r="D30" s="279">
        <f>'[1]2.1.08 MFP Funded'!U33</f>
        <v>2181</v>
      </c>
      <c r="E30" s="279">
        <f t="shared" si="1"/>
        <v>0</v>
      </c>
      <c r="F30" s="280">
        <f t="shared" si="2"/>
        <v>0</v>
      </c>
      <c r="G30" s="281">
        <f t="shared" si="3"/>
        <v>0</v>
      </c>
      <c r="H30" s="282">
        <f>'[1]Table 3 Levels 1&amp;2'!AL32/2</f>
        <v>1877.1913919413919</v>
      </c>
      <c r="I30" s="283">
        <f t="shared" si="4"/>
        <v>0</v>
      </c>
      <c r="J30">
        <v>6</v>
      </c>
    </row>
    <row r="31" spans="1:9" ht="12.75">
      <c r="A31" s="236">
        <v>26</v>
      </c>
      <c r="B31" s="236" t="s">
        <v>149</v>
      </c>
      <c r="C31" s="277">
        <f>'[1]10.1.07 MFP Funded (SIS)'!U34</f>
        <v>41911</v>
      </c>
      <c r="D31" s="277">
        <f>'[1]2.1.08 MFP Funded'!U34</f>
        <v>41447</v>
      </c>
      <c r="E31" s="277">
        <f t="shared" si="1"/>
        <v>0</v>
      </c>
      <c r="F31" s="274">
        <f t="shared" si="2"/>
        <v>0</v>
      </c>
      <c r="G31" s="275">
        <f t="shared" si="3"/>
        <v>0</v>
      </c>
      <c r="H31" s="276">
        <f>'[1]Table 3 Levels 1&amp;2'!AL33/2</f>
        <v>1413.6089302325581</v>
      </c>
      <c r="I31" s="278">
        <f t="shared" si="4"/>
        <v>0</v>
      </c>
    </row>
    <row r="32" spans="1:10" ht="12.75">
      <c r="A32" s="236">
        <v>27</v>
      </c>
      <c r="B32" s="236" t="s">
        <v>150</v>
      </c>
      <c r="C32" s="277">
        <f>'[1]10.1.07 MFP Funded (SIS)'!U35</f>
        <v>5634</v>
      </c>
      <c r="D32" s="277">
        <f>'[1]2.1.08 MFP Funded'!U35</f>
        <v>5542</v>
      </c>
      <c r="E32" s="277">
        <f t="shared" si="1"/>
        <v>0</v>
      </c>
      <c r="F32" s="274">
        <f t="shared" si="2"/>
        <v>0</v>
      </c>
      <c r="G32" s="275">
        <f t="shared" si="3"/>
        <v>0</v>
      </c>
      <c r="H32" s="276">
        <f>'[1]Table 3 Levels 1&amp;2'!AL34/2</f>
        <v>2813.390263582571</v>
      </c>
      <c r="I32" s="278">
        <f t="shared" si="4"/>
        <v>0</v>
      </c>
      <c r="J32">
        <v>7</v>
      </c>
    </row>
    <row r="33" spans="1:9" ht="12.75">
      <c r="A33" s="236">
        <v>28</v>
      </c>
      <c r="B33" s="236" t="s">
        <v>151</v>
      </c>
      <c r="C33" s="277">
        <f>'[1]10.1.07 MFP Funded (SIS)'!U36</f>
        <v>29091</v>
      </c>
      <c r="D33" s="277">
        <f>'[1]2.1.08 MFP Funded'!U36</f>
        <v>28861</v>
      </c>
      <c r="E33" s="277">
        <f t="shared" si="1"/>
        <v>0</v>
      </c>
      <c r="F33" s="274">
        <f t="shared" si="2"/>
        <v>0</v>
      </c>
      <c r="G33" s="275">
        <f t="shared" si="3"/>
        <v>0</v>
      </c>
      <c r="H33" s="276">
        <f>'[1]Table 3 Levels 1&amp;2'!AL35/2</f>
        <v>1760.7042118588977</v>
      </c>
      <c r="I33" s="278">
        <f t="shared" si="4"/>
        <v>0</v>
      </c>
    </row>
    <row r="34" spans="1:9" ht="12.75">
      <c r="A34" s="236">
        <v>29</v>
      </c>
      <c r="B34" s="236" t="s">
        <v>152</v>
      </c>
      <c r="C34" s="277">
        <f>'[1]10.1.07 MFP Funded (SIS)'!U37</f>
        <v>14087</v>
      </c>
      <c r="D34" s="277">
        <f>'[1]2.1.08 MFP Funded'!U37</f>
        <v>13874</v>
      </c>
      <c r="E34" s="277">
        <f t="shared" si="1"/>
        <v>0</v>
      </c>
      <c r="F34" s="274">
        <f t="shared" si="2"/>
        <v>0</v>
      </c>
      <c r="G34" s="275">
        <f t="shared" si="3"/>
        <v>0</v>
      </c>
      <c r="H34" s="276">
        <f>'[1]Table 3 Levels 1&amp;2'!AL36/2</f>
        <v>2337.4877628525214</v>
      </c>
      <c r="I34" s="278">
        <f t="shared" si="4"/>
        <v>0</v>
      </c>
    </row>
    <row r="35" spans="1:9" ht="12.75">
      <c r="A35" s="240">
        <v>30</v>
      </c>
      <c r="B35" s="240" t="s">
        <v>153</v>
      </c>
      <c r="C35" s="279">
        <f>'[1]10.1.07 MFP Funded (SIS)'!U38</f>
        <v>2497</v>
      </c>
      <c r="D35" s="279">
        <f>'[1]2.1.08 MFP Funded'!U38</f>
        <v>2472</v>
      </c>
      <c r="E35" s="279">
        <f t="shared" si="1"/>
        <v>0</v>
      </c>
      <c r="F35" s="280">
        <f t="shared" si="2"/>
        <v>0</v>
      </c>
      <c r="G35" s="281">
        <f t="shared" si="3"/>
        <v>0</v>
      </c>
      <c r="H35" s="282">
        <f>'[1]Table 3 Levels 1&amp;2'!AL37/2</f>
        <v>2774.00929221036</v>
      </c>
      <c r="I35" s="283">
        <f t="shared" si="4"/>
        <v>0</v>
      </c>
    </row>
    <row r="36" spans="1:9" ht="12.75">
      <c r="A36" s="236">
        <v>31</v>
      </c>
      <c r="B36" s="236" t="s">
        <v>154</v>
      </c>
      <c r="C36" s="277">
        <f>'[1]10.1.07 MFP Funded (SIS)'!U39</f>
        <v>6452</v>
      </c>
      <c r="D36" s="277">
        <f>'[1]2.1.08 MFP Funded'!U39</f>
        <v>6380</v>
      </c>
      <c r="E36" s="277">
        <f t="shared" si="1"/>
        <v>0</v>
      </c>
      <c r="F36" s="274">
        <f t="shared" si="2"/>
        <v>0</v>
      </c>
      <c r="G36" s="275">
        <f t="shared" si="3"/>
        <v>0</v>
      </c>
      <c r="H36" s="276">
        <f>'[1]Table 3 Levels 1&amp;2'!AL38/2</f>
        <v>2308.805140834231</v>
      </c>
      <c r="I36" s="278">
        <f t="shared" si="4"/>
        <v>0</v>
      </c>
    </row>
    <row r="37" spans="1:10" ht="12.75">
      <c r="A37" s="236">
        <v>32</v>
      </c>
      <c r="B37" s="236" t="s">
        <v>155</v>
      </c>
      <c r="C37" s="277">
        <f>'[1]10.1.07 MFP Funded (SIS)'!U40</f>
        <v>23348</v>
      </c>
      <c r="D37" s="277">
        <f>'[1]2.1.08 MFP Funded'!U40</f>
        <v>23387</v>
      </c>
      <c r="E37" s="277">
        <f t="shared" si="1"/>
        <v>39</v>
      </c>
      <c r="F37" s="274">
        <f t="shared" si="2"/>
        <v>0.0016703786191536452</v>
      </c>
      <c r="G37" s="275">
        <f t="shared" si="3"/>
        <v>0</v>
      </c>
      <c r="H37" s="276">
        <f>'[1]Table 3 Levels 1&amp;2'!AL39/2</f>
        <v>2645.6156794425087</v>
      </c>
      <c r="I37" s="278">
        <f t="shared" si="4"/>
        <v>0</v>
      </c>
      <c r="J37">
        <v>8</v>
      </c>
    </row>
    <row r="38" spans="1:9" ht="12.75">
      <c r="A38" s="236">
        <v>33</v>
      </c>
      <c r="B38" s="236" t="s">
        <v>156</v>
      </c>
      <c r="C38" s="277">
        <f>'[1]10.1.07 MFP Funded (SIS)'!U41</f>
        <v>2052</v>
      </c>
      <c r="D38" s="277">
        <f>'[1]2.1.08 MFP Funded'!U41</f>
        <v>2006</v>
      </c>
      <c r="E38" s="277">
        <f aca="true" t="shared" si="5" ref="E38:E69">IF(D38-C38&gt;0,D38-C38,0)</f>
        <v>0</v>
      </c>
      <c r="F38" s="274">
        <f aca="true" t="shared" si="6" ref="F38:F69">IF((D38/C38)-1&gt;0,(D38/C38)-1,0)</f>
        <v>0</v>
      </c>
      <c r="G38" s="275">
        <f t="shared" si="3"/>
        <v>0</v>
      </c>
      <c r="H38" s="276">
        <f>'[1]Table 3 Levels 1&amp;2'!AL40/2</f>
        <v>2876.638063279003</v>
      </c>
      <c r="I38" s="278">
        <f aca="true" t="shared" si="7" ref="I38:I69">ROUND(G38*H38,0)</f>
        <v>0</v>
      </c>
    </row>
    <row r="39" spans="1:9" ht="12.75">
      <c r="A39" s="236">
        <v>34</v>
      </c>
      <c r="B39" s="236" t="s">
        <v>157</v>
      </c>
      <c r="C39" s="277">
        <f>'[1]10.1.07 MFP Funded (SIS)'!U42</f>
        <v>4779</v>
      </c>
      <c r="D39" s="277">
        <f>'[1]2.1.08 MFP Funded'!U42</f>
        <v>4693</v>
      </c>
      <c r="E39" s="277">
        <f t="shared" si="5"/>
        <v>0</v>
      </c>
      <c r="F39" s="274">
        <f t="shared" si="6"/>
        <v>0</v>
      </c>
      <c r="G39" s="275">
        <f t="shared" si="3"/>
        <v>0</v>
      </c>
      <c r="H39" s="276">
        <f>'[1]Table 3 Levels 1&amp;2'!AL41/2</f>
        <v>2694.3167625308133</v>
      </c>
      <c r="I39" s="278">
        <f t="shared" si="7"/>
        <v>0</v>
      </c>
    </row>
    <row r="40" spans="1:9" ht="12.75">
      <c r="A40" s="240">
        <v>35</v>
      </c>
      <c r="B40" s="240" t="s">
        <v>158</v>
      </c>
      <c r="C40" s="279">
        <f>'[1]10.1.07 MFP Funded (SIS)'!U43</f>
        <v>6559</v>
      </c>
      <c r="D40" s="279">
        <f>'[1]2.1.08 MFP Funded'!U43</f>
        <v>6459</v>
      </c>
      <c r="E40" s="279">
        <f t="shared" si="5"/>
        <v>0</v>
      </c>
      <c r="F40" s="280">
        <f t="shared" si="6"/>
        <v>0</v>
      </c>
      <c r="G40" s="281">
        <f t="shared" si="3"/>
        <v>0</v>
      </c>
      <c r="H40" s="282">
        <f>'[1]Table 3 Levels 1&amp;2'!AL42/2</f>
        <v>2479.9506558877365</v>
      </c>
      <c r="I40" s="283">
        <f t="shared" si="7"/>
        <v>0</v>
      </c>
    </row>
    <row r="41" spans="1:9" ht="12.75">
      <c r="A41" s="236">
        <v>36</v>
      </c>
      <c r="B41" s="236" t="s">
        <v>80</v>
      </c>
      <c r="C41" s="293">
        <f>'[1]10.1.07 MFP Funded (SIS)'!U44+'[1]10.1.07 MFP Funded (SIS)'!U141</f>
        <v>30087</v>
      </c>
      <c r="D41" s="293">
        <f>'[1]2.1.08 MFP Funded'!U44+'[1]2.1.08 MFP Funded'!U141</f>
        <v>30723</v>
      </c>
      <c r="E41" s="293">
        <f t="shared" si="5"/>
        <v>636</v>
      </c>
      <c r="F41" s="290">
        <f t="shared" si="6"/>
        <v>0.02113869777644828</v>
      </c>
      <c r="G41" s="291">
        <v>36</v>
      </c>
      <c r="H41" s="271">
        <f>'[1]Table 3 Levels 1&amp;2'!AL43/2</f>
        <v>1554.5726268656717</v>
      </c>
      <c r="I41" s="294">
        <f t="shared" si="7"/>
        <v>55965</v>
      </c>
    </row>
    <row r="42" spans="1:10" ht="12.75">
      <c r="A42" s="236">
        <v>37</v>
      </c>
      <c r="B42" s="236" t="s">
        <v>159</v>
      </c>
      <c r="C42" s="289">
        <f>'[1]10.1.07 MFP Funded (SIS)'!U45</f>
        <v>18630</v>
      </c>
      <c r="D42" s="289">
        <f>'[1]2.1.08 MFP Funded'!U45</f>
        <v>18480</v>
      </c>
      <c r="E42" s="289">
        <f t="shared" si="5"/>
        <v>0</v>
      </c>
      <c r="F42" s="290">
        <f t="shared" si="6"/>
        <v>0</v>
      </c>
      <c r="G42" s="291">
        <f aca="true" t="shared" si="8" ref="G42:G74">IF(F42&gt;0.99%,E42,0)+IF(F42&lt;0.99%,IF(E42&gt;50,E42,0),0)</f>
        <v>0</v>
      </c>
      <c r="H42" s="271">
        <f>'[1]Table 3 Levels 1&amp;2'!AL44/2</f>
        <v>2698.990560920039</v>
      </c>
      <c r="I42" s="292">
        <f t="shared" si="7"/>
        <v>0</v>
      </c>
      <c r="J42">
        <v>9</v>
      </c>
    </row>
    <row r="43" spans="1:9" ht="12.75">
      <c r="A43" s="236">
        <v>38</v>
      </c>
      <c r="B43" s="236" t="s">
        <v>160</v>
      </c>
      <c r="C43" s="293">
        <f>'[1]10.1.07 MFP Funded (SIS)'!U46</f>
        <v>3502</v>
      </c>
      <c r="D43" s="293">
        <f>'[1]2.1.08 MFP Funded'!U46</f>
        <v>3440</v>
      </c>
      <c r="E43" s="293">
        <f t="shared" si="5"/>
        <v>0</v>
      </c>
      <c r="F43" s="290">
        <f t="shared" si="6"/>
        <v>0</v>
      </c>
      <c r="G43" s="291">
        <f t="shared" si="8"/>
        <v>0</v>
      </c>
      <c r="H43" s="271">
        <f>'[1]Table 3 Levels 1&amp;2'!AL45/2</f>
        <v>1447.8820238095238</v>
      </c>
      <c r="I43" s="292">
        <f t="shared" si="7"/>
        <v>0</v>
      </c>
    </row>
    <row r="44" spans="1:10" ht="12.75">
      <c r="A44" s="236">
        <v>39</v>
      </c>
      <c r="B44" s="236" t="s">
        <v>161</v>
      </c>
      <c r="C44" s="289">
        <f>'[1]10.1.07 MFP Funded (SIS)'!U47</f>
        <v>2986</v>
      </c>
      <c r="D44" s="289">
        <f>'[1]2.1.08 MFP Funded'!U47</f>
        <v>2962</v>
      </c>
      <c r="E44" s="289">
        <f t="shared" si="5"/>
        <v>0</v>
      </c>
      <c r="F44" s="290">
        <f t="shared" si="6"/>
        <v>0</v>
      </c>
      <c r="G44" s="291">
        <f t="shared" si="8"/>
        <v>0</v>
      </c>
      <c r="H44" s="271">
        <f>'[1]Table 3 Levels 1&amp;2'!AL46/2</f>
        <v>1881.2036406941136</v>
      </c>
      <c r="I44" s="292">
        <f t="shared" si="7"/>
        <v>0</v>
      </c>
      <c r="J44">
        <v>10</v>
      </c>
    </row>
    <row r="45" spans="1:9" ht="12.75">
      <c r="A45" s="240">
        <v>40</v>
      </c>
      <c r="B45" s="240" t="s">
        <v>162</v>
      </c>
      <c r="C45" s="295">
        <f>'[1]10.1.07 MFP Funded (SIS)'!U48</f>
        <v>22607</v>
      </c>
      <c r="D45" s="295">
        <f>'[1]2.1.08 MFP Funded'!U48</f>
        <v>22355</v>
      </c>
      <c r="E45" s="295">
        <f t="shared" si="5"/>
        <v>0</v>
      </c>
      <c r="F45" s="285">
        <f t="shared" si="6"/>
        <v>0</v>
      </c>
      <c r="G45" s="286">
        <f t="shared" si="8"/>
        <v>0</v>
      </c>
      <c r="H45" s="296">
        <f>'[1]Table 3 Levels 1&amp;2'!AL47/2</f>
        <v>2326.2368803701256</v>
      </c>
      <c r="I45" s="288">
        <f t="shared" si="7"/>
        <v>0</v>
      </c>
    </row>
    <row r="46" spans="1:9" ht="12.75">
      <c r="A46" s="236">
        <v>41</v>
      </c>
      <c r="B46" s="236" t="s">
        <v>163</v>
      </c>
      <c r="C46" s="289">
        <f>'[1]10.1.07 MFP Funded (SIS)'!U49</f>
        <v>1430</v>
      </c>
      <c r="D46" s="289">
        <f>'[1]2.1.08 MFP Funded'!U49</f>
        <v>1395</v>
      </c>
      <c r="E46" s="289">
        <f t="shared" si="5"/>
        <v>0</v>
      </c>
      <c r="F46" s="290">
        <f t="shared" si="6"/>
        <v>0</v>
      </c>
      <c r="G46" s="291">
        <f t="shared" si="8"/>
        <v>0</v>
      </c>
      <c r="H46" s="271">
        <f>'[1]Table 3 Levels 1&amp;2'!AL48/2</f>
        <v>3327.5201249132547</v>
      </c>
      <c r="I46" s="292">
        <f t="shared" si="7"/>
        <v>0</v>
      </c>
    </row>
    <row r="47" spans="1:10" ht="12.75">
      <c r="A47" s="236">
        <v>42</v>
      </c>
      <c r="B47" s="236" t="s">
        <v>164</v>
      </c>
      <c r="C47" s="289">
        <f>'[1]10.1.07 MFP Funded (SIS)'!U50</f>
        <v>3329</v>
      </c>
      <c r="D47" s="289">
        <f>'[1]2.1.08 MFP Funded'!U50</f>
        <v>3284</v>
      </c>
      <c r="E47" s="289">
        <f t="shared" si="5"/>
        <v>0</v>
      </c>
      <c r="F47" s="290">
        <f t="shared" si="6"/>
        <v>0</v>
      </c>
      <c r="G47" s="291">
        <f t="shared" si="8"/>
        <v>0</v>
      </c>
      <c r="H47" s="271">
        <f>'[1]Table 3 Levels 1&amp;2'!AL49/2</f>
        <v>2742.5465857359636</v>
      </c>
      <c r="I47" s="292">
        <f t="shared" si="7"/>
        <v>0</v>
      </c>
      <c r="J47">
        <v>11</v>
      </c>
    </row>
    <row r="48" spans="1:9" ht="12.75">
      <c r="A48" s="236">
        <v>43</v>
      </c>
      <c r="B48" s="236" t="s">
        <v>165</v>
      </c>
      <c r="C48" s="289">
        <f>'[1]10.1.07 MFP Funded (SIS)'!U51</f>
        <v>3950</v>
      </c>
      <c r="D48" s="289">
        <f>'[1]2.1.08 MFP Funded'!U51</f>
        <v>3927</v>
      </c>
      <c r="E48" s="289">
        <f t="shared" si="5"/>
        <v>0</v>
      </c>
      <c r="F48" s="290">
        <f t="shared" si="6"/>
        <v>0</v>
      </c>
      <c r="G48" s="291">
        <f t="shared" si="8"/>
        <v>0</v>
      </c>
      <c r="H48" s="271">
        <f>'[1]Table 3 Levels 1&amp;2'!AL50/2</f>
        <v>2661.080677794638</v>
      </c>
      <c r="I48" s="292">
        <f t="shared" si="7"/>
        <v>0</v>
      </c>
    </row>
    <row r="49" spans="1:9" ht="12.75">
      <c r="A49" s="236">
        <v>44</v>
      </c>
      <c r="B49" s="236" t="s">
        <v>166</v>
      </c>
      <c r="C49" s="293">
        <f>'[1]10.1.07 MFP Funded (SIS)'!U52</f>
        <v>3764</v>
      </c>
      <c r="D49" s="293">
        <f>'[1]2.1.08 MFP Funded'!U52</f>
        <v>3794</v>
      </c>
      <c r="E49" s="293">
        <f t="shared" si="5"/>
        <v>30</v>
      </c>
      <c r="F49" s="290">
        <f t="shared" si="6"/>
        <v>0.007970244420828942</v>
      </c>
      <c r="G49" s="291">
        <f t="shared" si="8"/>
        <v>0</v>
      </c>
      <c r="H49" s="271">
        <f>'[1]Table 3 Levels 1&amp;2'!AL51/2</f>
        <v>1904.896375</v>
      </c>
      <c r="I49" s="294">
        <f t="shared" si="7"/>
        <v>0</v>
      </c>
    </row>
    <row r="50" spans="1:9" ht="12.75">
      <c r="A50" s="240">
        <v>45</v>
      </c>
      <c r="B50" s="240" t="s">
        <v>167</v>
      </c>
      <c r="C50" s="284">
        <f>'[1]10.1.07 MFP Funded (SIS)'!U53</f>
        <v>9353</v>
      </c>
      <c r="D50" s="284">
        <f>'[1]2.1.08 MFP Funded'!U53</f>
        <v>9258</v>
      </c>
      <c r="E50" s="284">
        <f t="shared" si="5"/>
        <v>0</v>
      </c>
      <c r="F50" s="285">
        <f t="shared" si="6"/>
        <v>0</v>
      </c>
      <c r="G50" s="286">
        <f t="shared" si="8"/>
        <v>0</v>
      </c>
      <c r="H50" s="287">
        <f>'[1]Table 3 Levels 1&amp;2'!AL52/2</f>
        <v>1508.9783584482207</v>
      </c>
      <c r="I50" s="288">
        <f t="shared" si="7"/>
        <v>0</v>
      </c>
    </row>
    <row r="51" spans="1:9" ht="12.75">
      <c r="A51" s="236">
        <v>46</v>
      </c>
      <c r="B51" s="236" t="s">
        <v>168</v>
      </c>
      <c r="C51" s="289">
        <f>'[1]10.1.07 MFP Funded (SIS)'!U54</f>
        <v>1211</v>
      </c>
      <c r="D51" s="297">
        <f>'[1]2.1.08 MFP Funded'!U54</f>
        <v>1198</v>
      </c>
      <c r="E51" s="297">
        <f t="shared" si="5"/>
        <v>0</v>
      </c>
      <c r="F51" s="290">
        <f t="shared" si="6"/>
        <v>0</v>
      </c>
      <c r="G51" s="291">
        <f t="shared" si="8"/>
        <v>0</v>
      </c>
      <c r="H51" s="271">
        <f>'[1]Table 3 Levels 1&amp;2'!AL53/2</f>
        <v>2900.8153594771243</v>
      </c>
      <c r="I51" s="292">
        <f t="shared" si="7"/>
        <v>0</v>
      </c>
    </row>
    <row r="52" spans="1:10" ht="12.75">
      <c r="A52" s="236">
        <v>47</v>
      </c>
      <c r="B52" s="236" t="s">
        <v>169</v>
      </c>
      <c r="C52" s="289">
        <f>'[1]10.1.07 MFP Funded (SIS)'!U55</f>
        <v>3837</v>
      </c>
      <c r="D52" s="297">
        <f>'[1]2.1.08 MFP Funded'!U55</f>
        <v>3835</v>
      </c>
      <c r="E52" s="297">
        <f t="shared" si="5"/>
        <v>0</v>
      </c>
      <c r="F52" s="290">
        <f t="shared" si="6"/>
        <v>0</v>
      </c>
      <c r="G52" s="291">
        <f t="shared" si="8"/>
        <v>0</v>
      </c>
      <c r="H52" s="271">
        <f>'[1]Table 3 Levels 1&amp;2'!AL54/2</f>
        <v>2055.721291866029</v>
      </c>
      <c r="I52" s="292">
        <f t="shared" si="7"/>
        <v>0</v>
      </c>
      <c r="J52">
        <v>12</v>
      </c>
    </row>
    <row r="53" spans="1:9" ht="12.75">
      <c r="A53" s="236">
        <v>48</v>
      </c>
      <c r="B53" s="236" t="s">
        <v>170</v>
      </c>
      <c r="C53" s="289">
        <f>'[1]10.1.07 MFP Funded (SIS)'!U56</f>
        <v>6344</v>
      </c>
      <c r="D53" s="297">
        <f>'[1]2.1.08 MFP Funded'!U56</f>
        <v>6252</v>
      </c>
      <c r="E53" s="297">
        <f t="shared" si="5"/>
        <v>0</v>
      </c>
      <c r="F53" s="290">
        <f t="shared" si="6"/>
        <v>0</v>
      </c>
      <c r="G53" s="291">
        <f t="shared" si="8"/>
        <v>0</v>
      </c>
      <c r="H53" s="271">
        <f>'[1]Table 3 Levels 1&amp;2'!AL55/2</f>
        <v>2480.7754014823963</v>
      </c>
      <c r="I53" s="292">
        <f t="shared" si="7"/>
        <v>0</v>
      </c>
    </row>
    <row r="54" spans="1:9" ht="12.75">
      <c r="A54" s="236">
        <v>49</v>
      </c>
      <c r="B54" s="236" t="s">
        <v>171</v>
      </c>
      <c r="C54" s="289">
        <f>'[1]10.1.07 MFP Funded (SIS)'!U57</f>
        <v>14810</v>
      </c>
      <c r="D54" s="297">
        <f>'[1]2.1.08 MFP Funded'!U57</f>
        <v>14690</v>
      </c>
      <c r="E54" s="297">
        <f t="shared" si="5"/>
        <v>0</v>
      </c>
      <c r="F54" s="290">
        <f t="shared" si="6"/>
        <v>0</v>
      </c>
      <c r="G54" s="291">
        <f t="shared" si="8"/>
        <v>0</v>
      </c>
      <c r="H54" s="271">
        <f>'[1]Table 3 Levels 1&amp;2'!AL56/2</f>
        <v>2469.8535661117876</v>
      </c>
      <c r="I54" s="292">
        <f t="shared" si="7"/>
        <v>0</v>
      </c>
    </row>
    <row r="55" spans="1:9" ht="12.75">
      <c r="A55" s="240">
        <v>50</v>
      </c>
      <c r="B55" s="240" t="s">
        <v>172</v>
      </c>
      <c r="C55" s="284">
        <f>'[1]10.1.07 MFP Funded (SIS)'!U58</f>
        <v>8158</v>
      </c>
      <c r="D55" s="295">
        <f>'[1]2.1.08 MFP Funded'!U58</f>
        <v>8069</v>
      </c>
      <c r="E55" s="295">
        <f t="shared" si="5"/>
        <v>0</v>
      </c>
      <c r="F55" s="285">
        <f t="shared" si="6"/>
        <v>0</v>
      </c>
      <c r="G55" s="286">
        <f t="shared" si="8"/>
        <v>0</v>
      </c>
      <c r="H55" s="287">
        <f>'[1]Table 3 Levels 1&amp;2'!AL57/2</f>
        <v>2545.2678265131094</v>
      </c>
      <c r="I55" s="288">
        <f t="shared" si="7"/>
        <v>0</v>
      </c>
    </row>
    <row r="56" spans="1:9" ht="12.75">
      <c r="A56" s="236">
        <v>51</v>
      </c>
      <c r="B56" s="236" t="s">
        <v>173</v>
      </c>
      <c r="C56" s="289">
        <f>'[1]10.1.07 MFP Funded (SIS)'!U59</f>
        <v>9439</v>
      </c>
      <c r="D56" s="289">
        <f>'[1]2.1.08 MFP Funded'!U59</f>
        <v>9246</v>
      </c>
      <c r="E56" s="289">
        <f t="shared" si="5"/>
        <v>0</v>
      </c>
      <c r="F56" s="290">
        <f t="shared" si="6"/>
        <v>0</v>
      </c>
      <c r="G56" s="291">
        <f t="shared" si="8"/>
        <v>0</v>
      </c>
      <c r="H56" s="271">
        <f>'[1]Table 3 Levels 1&amp;2'!AL58/2</f>
        <v>2354.1941752685907</v>
      </c>
      <c r="I56" s="292">
        <f t="shared" si="7"/>
        <v>0</v>
      </c>
    </row>
    <row r="57" spans="1:9" ht="12.75">
      <c r="A57" s="236">
        <v>52</v>
      </c>
      <c r="B57" s="236" t="s">
        <v>174</v>
      </c>
      <c r="C57" s="289">
        <f>'[1]10.1.07 MFP Funded (SIS)'!U60</f>
        <v>34673</v>
      </c>
      <c r="D57" s="297">
        <f>'[1]2.1.08 MFP Funded'!U60</f>
        <v>34583</v>
      </c>
      <c r="E57" s="297">
        <f t="shared" si="5"/>
        <v>0</v>
      </c>
      <c r="F57" s="290">
        <f t="shared" si="6"/>
        <v>0</v>
      </c>
      <c r="G57" s="291">
        <f t="shared" si="8"/>
        <v>0</v>
      </c>
      <c r="H57" s="271">
        <f>'[1]Table 3 Levels 1&amp;2'!AL59/2</f>
        <v>2342.5191737013456</v>
      </c>
      <c r="I57" s="292">
        <f t="shared" si="7"/>
        <v>0</v>
      </c>
    </row>
    <row r="58" spans="1:10" ht="12.75">
      <c r="A58" s="236">
        <v>53</v>
      </c>
      <c r="B58" s="236" t="s">
        <v>175</v>
      </c>
      <c r="C58" s="289">
        <f>'[1]10.1.07 MFP Funded (SIS)'!U61</f>
        <v>19034</v>
      </c>
      <c r="D58" s="289">
        <f>'[1]2.1.08 MFP Funded'!U61</f>
        <v>18821</v>
      </c>
      <c r="E58" s="289">
        <f t="shared" si="5"/>
        <v>0</v>
      </c>
      <c r="F58" s="290">
        <f t="shared" si="6"/>
        <v>0</v>
      </c>
      <c r="G58" s="291">
        <f t="shared" si="8"/>
        <v>0</v>
      </c>
      <c r="H58" s="271">
        <f>'[1]Table 3 Levels 1&amp;2'!AL60/2</f>
        <v>2481.115490351573</v>
      </c>
      <c r="I58" s="292">
        <f t="shared" si="7"/>
        <v>0</v>
      </c>
      <c r="J58">
        <v>13</v>
      </c>
    </row>
    <row r="59" spans="1:9" ht="12.75">
      <c r="A59" s="236">
        <v>54</v>
      </c>
      <c r="B59" s="236" t="s">
        <v>176</v>
      </c>
      <c r="C59" s="289">
        <f>'[1]10.1.07 MFP Funded (SIS)'!U62</f>
        <v>743</v>
      </c>
      <c r="D59" s="289">
        <f>'[1]2.1.08 MFP Funded'!U62</f>
        <v>730</v>
      </c>
      <c r="E59" s="289">
        <f t="shared" si="5"/>
        <v>0</v>
      </c>
      <c r="F59" s="290">
        <f t="shared" si="6"/>
        <v>0</v>
      </c>
      <c r="G59" s="291">
        <f t="shared" si="8"/>
        <v>0</v>
      </c>
      <c r="H59" s="271">
        <f>'[1]Table 3 Levels 1&amp;2'!AL61/2</f>
        <v>2827.9862385321103</v>
      </c>
      <c r="I59" s="292">
        <f t="shared" si="7"/>
        <v>0</v>
      </c>
    </row>
    <row r="60" spans="1:9" ht="12.75">
      <c r="A60" s="240">
        <v>55</v>
      </c>
      <c r="B60" s="240" t="s">
        <v>177</v>
      </c>
      <c r="C60" s="284">
        <f>'[1]10.1.07 MFP Funded (SIS)'!U63</f>
        <v>18457</v>
      </c>
      <c r="D60" s="284">
        <f>'[1]2.1.08 MFP Funded'!U63</f>
        <v>18315</v>
      </c>
      <c r="E60" s="284">
        <f t="shared" si="5"/>
        <v>0</v>
      </c>
      <c r="F60" s="285">
        <f t="shared" si="6"/>
        <v>0</v>
      </c>
      <c r="G60" s="286">
        <f t="shared" si="8"/>
        <v>0</v>
      </c>
      <c r="H60" s="287">
        <f>'[1]Table 3 Levels 1&amp;2'!AL62/2</f>
        <v>2198.6468850698175</v>
      </c>
      <c r="I60" s="288">
        <f t="shared" si="7"/>
        <v>0</v>
      </c>
    </row>
    <row r="61" spans="1:9" ht="12.75">
      <c r="A61" s="236">
        <v>56</v>
      </c>
      <c r="B61" s="236" t="s">
        <v>178</v>
      </c>
      <c r="C61" s="289">
        <f>'[1]10.1.07 MFP Funded (SIS)'!U64</f>
        <v>2869</v>
      </c>
      <c r="D61" s="289">
        <f>'[1]2.1.08 MFP Funded'!U64</f>
        <v>2781</v>
      </c>
      <c r="E61" s="289">
        <f t="shared" si="5"/>
        <v>0</v>
      </c>
      <c r="F61" s="290">
        <f t="shared" si="6"/>
        <v>0</v>
      </c>
      <c r="G61" s="291">
        <f t="shared" si="8"/>
        <v>0</v>
      </c>
      <c r="H61" s="271">
        <f>'[1]Table 3 Levels 1&amp;2'!AL63/2</f>
        <v>2484.838736631016</v>
      </c>
      <c r="I61" s="292">
        <f t="shared" si="7"/>
        <v>0</v>
      </c>
    </row>
    <row r="62" spans="1:10" ht="12.75">
      <c r="A62" s="236">
        <v>57</v>
      </c>
      <c r="B62" s="236" t="s">
        <v>179</v>
      </c>
      <c r="C62" s="289">
        <f>'[1]10.1.07 MFP Funded (SIS)'!U65</f>
        <v>8729</v>
      </c>
      <c r="D62" s="289">
        <f>'[1]2.1.08 MFP Funded'!U65</f>
        <v>8630</v>
      </c>
      <c r="E62" s="289">
        <f t="shared" si="5"/>
        <v>0</v>
      </c>
      <c r="F62" s="290">
        <f t="shared" si="6"/>
        <v>0</v>
      </c>
      <c r="G62" s="291">
        <f t="shared" si="8"/>
        <v>0</v>
      </c>
      <c r="H62" s="271">
        <f>'[1]Table 3 Levels 1&amp;2'!AL64/2</f>
        <v>2155.5727114716105</v>
      </c>
      <c r="I62" s="292">
        <f t="shared" si="7"/>
        <v>0</v>
      </c>
      <c r="J62">
        <v>14</v>
      </c>
    </row>
    <row r="63" spans="1:9" ht="12.75">
      <c r="A63" s="236">
        <v>58</v>
      </c>
      <c r="B63" s="236" t="s">
        <v>180</v>
      </c>
      <c r="C63" s="289">
        <f>'[1]10.1.07 MFP Funded (SIS)'!U66</f>
        <v>8997</v>
      </c>
      <c r="D63" s="289">
        <f>'[1]2.1.08 MFP Funded'!U66</f>
        <v>8872</v>
      </c>
      <c r="E63" s="289">
        <f t="shared" si="5"/>
        <v>0</v>
      </c>
      <c r="F63" s="290">
        <f t="shared" si="6"/>
        <v>0</v>
      </c>
      <c r="G63" s="291">
        <f t="shared" si="8"/>
        <v>0</v>
      </c>
      <c r="H63" s="271">
        <f>'[1]Table 3 Levels 1&amp;2'!AL65/2</f>
        <v>2702.0077412979026</v>
      </c>
      <c r="I63" s="292">
        <f t="shared" si="7"/>
        <v>0</v>
      </c>
    </row>
    <row r="64" spans="1:10" ht="12.75">
      <c r="A64" s="236">
        <v>59</v>
      </c>
      <c r="B64" s="236" t="s">
        <v>181</v>
      </c>
      <c r="C64" s="289">
        <f>'[1]10.1.07 MFP Funded (SIS)'!U67</f>
        <v>5047</v>
      </c>
      <c r="D64" s="289">
        <f>'[1]2.1.08 MFP Funded'!U67</f>
        <v>5027</v>
      </c>
      <c r="E64" s="289">
        <f t="shared" si="5"/>
        <v>0</v>
      </c>
      <c r="F64" s="290">
        <f t="shared" si="6"/>
        <v>0</v>
      </c>
      <c r="G64" s="291">
        <f t="shared" si="8"/>
        <v>0</v>
      </c>
      <c r="H64" s="271">
        <f>'[1]Table 3 Levels 1&amp;2'!AL66/2</f>
        <v>3100.045408678103</v>
      </c>
      <c r="I64" s="292">
        <f t="shared" si="7"/>
        <v>0</v>
      </c>
      <c r="J64">
        <v>15</v>
      </c>
    </row>
    <row r="65" spans="1:10" ht="12.75">
      <c r="A65" s="240">
        <v>60</v>
      </c>
      <c r="B65" s="240" t="s">
        <v>182</v>
      </c>
      <c r="C65" s="284">
        <f>'[1]10.1.07 MFP Funded (SIS)'!U68</f>
        <v>7176</v>
      </c>
      <c r="D65" s="284">
        <f>'[1]2.1.08 MFP Funded'!U68</f>
        <v>6982</v>
      </c>
      <c r="E65" s="284">
        <f t="shared" si="5"/>
        <v>0</v>
      </c>
      <c r="F65" s="285">
        <f t="shared" si="6"/>
        <v>0</v>
      </c>
      <c r="G65" s="286">
        <f t="shared" si="8"/>
        <v>0</v>
      </c>
      <c r="H65" s="287">
        <f>'[1]Table 3 Levels 1&amp;2'!AL67/2</f>
        <v>2576.940743883468</v>
      </c>
      <c r="I65" s="288">
        <f t="shared" si="7"/>
        <v>0</v>
      </c>
      <c r="J65">
        <v>16</v>
      </c>
    </row>
    <row r="66" spans="1:10" ht="12.75">
      <c r="A66" s="236">
        <v>61</v>
      </c>
      <c r="B66" s="236" t="s">
        <v>183</v>
      </c>
      <c r="C66" s="289">
        <f>'[1]10.1.07 MFP Funded (SIS)'!U69</f>
        <v>3471</v>
      </c>
      <c r="D66" s="289">
        <f>'[1]2.1.08 MFP Funded'!U69</f>
        <v>3427</v>
      </c>
      <c r="E66" s="289">
        <f t="shared" si="5"/>
        <v>0</v>
      </c>
      <c r="F66" s="290">
        <f t="shared" si="6"/>
        <v>0</v>
      </c>
      <c r="G66" s="291">
        <f t="shared" si="8"/>
        <v>0</v>
      </c>
      <c r="H66" s="271">
        <f>'[1]Table 3 Levels 1&amp;2'!AL68/2</f>
        <v>1853.1974071891573</v>
      </c>
      <c r="I66" s="292">
        <f t="shared" si="7"/>
        <v>0</v>
      </c>
      <c r="J66">
        <v>17</v>
      </c>
    </row>
    <row r="67" spans="1:9" ht="12.75">
      <c r="A67" s="236">
        <v>62</v>
      </c>
      <c r="B67" s="236" t="s">
        <v>184</v>
      </c>
      <c r="C67" s="289">
        <f>'[1]10.1.07 MFP Funded (SIS)'!U70</f>
        <v>2201</v>
      </c>
      <c r="D67" s="289">
        <f>'[1]2.1.08 MFP Funded'!U70</f>
        <v>2196</v>
      </c>
      <c r="E67" s="289">
        <f t="shared" si="5"/>
        <v>0</v>
      </c>
      <c r="F67" s="290">
        <f t="shared" si="6"/>
        <v>0</v>
      </c>
      <c r="G67" s="291">
        <f t="shared" si="8"/>
        <v>0</v>
      </c>
      <c r="H67" s="271">
        <f>'[1]Table 3 Levels 1&amp;2'!AL69/2</f>
        <v>2768.7030178326477</v>
      </c>
      <c r="I67" s="292">
        <f t="shared" si="7"/>
        <v>0</v>
      </c>
    </row>
    <row r="68" spans="1:9" ht="12.75">
      <c r="A68" s="236">
        <v>63</v>
      </c>
      <c r="B68" s="236" t="s">
        <v>185</v>
      </c>
      <c r="C68" s="289">
        <f>'[1]10.1.07 MFP Funded (SIS)'!U71</f>
        <v>2214</v>
      </c>
      <c r="D68" s="289">
        <f>'[1]2.1.08 MFP Funded'!U71</f>
        <v>2163</v>
      </c>
      <c r="E68" s="289">
        <f t="shared" si="5"/>
        <v>0</v>
      </c>
      <c r="F68" s="290">
        <f t="shared" si="6"/>
        <v>0</v>
      </c>
      <c r="G68" s="291">
        <f t="shared" si="8"/>
        <v>0</v>
      </c>
      <c r="H68" s="271">
        <f>'[1]Table 3 Levels 1&amp;2'!AL70/2</f>
        <v>2498.092151675485</v>
      </c>
      <c r="I68" s="292">
        <f t="shared" si="7"/>
        <v>0</v>
      </c>
    </row>
    <row r="69" spans="1:9" ht="12.75">
      <c r="A69" s="236">
        <v>64</v>
      </c>
      <c r="B69" s="236" t="s">
        <v>186</v>
      </c>
      <c r="C69" s="268">
        <f>'[1]10.1.07 MFP Funded (SIS)'!U72</f>
        <v>2572</v>
      </c>
      <c r="D69" s="268">
        <f>'[1]2.1.08 MFP Funded'!U72</f>
        <v>2553</v>
      </c>
      <c r="E69" s="268">
        <f t="shared" si="5"/>
        <v>0</v>
      </c>
      <c r="F69" s="290">
        <f t="shared" si="6"/>
        <v>0</v>
      </c>
      <c r="G69" s="270">
        <f t="shared" si="8"/>
        <v>0</v>
      </c>
      <c r="H69" s="271">
        <f>'[1]Table 3 Levels 1&amp;2'!AL71/2</f>
        <v>2744.3080689385038</v>
      </c>
      <c r="I69" s="272">
        <f t="shared" si="7"/>
        <v>0</v>
      </c>
    </row>
    <row r="70" spans="1:9" ht="12.75">
      <c r="A70" s="298">
        <v>65</v>
      </c>
      <c r="B70" s="298" t="s">
        <v>187</v>
      </c>
      <c r="C70" s="284">
        <f>'[1]10.1.07 MFP Funded (SIS)'!U73</f>
        <v>8532</v>
      </c>
      <c r="D70" s="284">
        <f>'[1]2.1.08 MFP Funded'!U73</f>
        <v>8484</v>
      </c>
      <c r="E70" s="284">
        <f>IF(D70-C70&gt;0,D70-C70,0)</f>
        <v>0</v>
      </c>
      <c r="F70" s="285">
        <f aca="true" t="shared" si="9" ref="F70:F75">IF((D70/C70)-1&gt;0,(D70/C70)-1,0)</f>
        <v>0</v>
      </c>
      <c r="G70" s="286">
        <f t="shared" si="8"/>
        <v>0</v>
      </c>
      <c r="H70" s="287">
        <f>'[1]Table 3 Levels 1&amp;2'!AL72/2</f>
        <v>2068.7695339670763</v>
      </c>
      <c r="I70" s="288">
        <f>ROUND(G70*H70,0)</f>
        <v>0</v>
      </c>
    </row>
    <row r="71" spans="1:9" ht="12.75">
      <c r="A71" s="299">
        <v>66</v>
      </c>
      <c r="B71" s="299" t="s">
        <v>188</v>
      </c>
      <c r="C71" s="293">
        <f>'[1]10.1.07 MFP Funded (SIS)'!U74</f>
        <v>2168</v>
      </c>
      <c r="D71" s="293">
        <f>'[1]2.1.08 MFP Funded'!U74</f>
        <v>2159</v>
      </c>
      <c r="E71" s="293">
        <f>IF(D71-C71&gt;0,D71-C71,0)</f>
        <v>0</v>
      </c>
      <c r="F71" s="290">
        <f t="shared" si="9"/>
        <v>0</v>
      </c>
      <c r="G71" s="270">
        <f t="shared" si="8"/>
        <v>0</v>
      </c>
      <c r="H71" s="271">
        <f>'[1]Table 3 Levels 1&amp;2'!AL73/2</f>
        <v>2851.2893559928443</v>
      </c>
      <c r="I71" s="272">
        <f>ROUND(G71*H71,0)</f>
        <v>0</v>
      </c>
    </row>
    <row r="72" spans="1:10" ht="12.75">
      <c r="A72" s="236">
        <v>67</v>
      </c>
      <c r="B72" s="236" t="s">
        <v>189</v>
      </c>
      <c r="C72" s="273">
        <f>'[1]10.1.07 MFP Funded (SIS)'!U75</f>
        <v>4130</v>
      </c>
      <c r="D72" s="273">
        <f>'[1]2.1.08 MFP Funded'!U75</f>
        <v>4096</v>
      </c>
      <c r="E72" s="273">
        <f>IF(D72-C72&gt;0,D72-C72,0)</f>
        <v>0</v>
      </c>
      <c r="F72" s="274">
        <f t="shared" si="9"/>
        <v>0</v>
      </c>
      <c r="G72" s="275">
        <f t="shared" si="8"/>
        <v>0</v>
      </c>
      <c r="H72" s="276">
        <f>'[1]Table 3 Levels 1&amp;2'!AL74/2</f>
        <v>2485.0041223404255</v>
      </c>
      <c r="I72" s="300">
        <f>ROUND(G72*H72,0)</f>
        <v>0</v>
      </c>
      <c r="J72">
        <v>18</v>
      </c>
    </row>
    <row r="73" spans="1:9" ht="12.75">
      <c r="A73" s="236">
        <v>68</v>
      </c>
      <c r="B73" s="236" t="s">
        <v>190</v>
      </c>
      <c r="C73" s="273">
        <f>'[1]10.1.07 MFP Funded (SIS)'!U76</f>
        <v>1918</v>
      </c>
      <c r="D73" s="273">
        <f>'[1]2.1.08 MFP Funded'!U76</f>
        <v>1878</v>
      </c>
      <c r="E73" s="273">
        <f>IF(D73-C73&gt;0,D73-C73,0)</f>
        <v>0</v>
      </c>
      <c r="F73" s="274">
        <f t="shared" si="9"/>
        <v>0</v>
      </c>
      <c r="G73" s="275">
        <f t="shared" si="8"/>
        <v>0</v>
      </c>
      <c r="H73" s="276">
        <f>'[1]Table 3 Levels 1&amp;2'!AL75/2</f>
        <v>2870.2369554810916</v>
      </c>
      <c r="I73" s="300">
        <f>ROUND(G73*H73,0)</f>
        <v>0</v>
      </c>
    </row>
    <row r="74" spans="1:10" ht="12.75">
      <c r="A74" s="298">
        <v>69</v>
      </c>
      <c r="B74" s="301" t="s">
        <v>191</v>
      </c>
      <c r="C74" s="273">
        <f>'[1]10.1.07 MFP Funded (SIS)'!U77</f>
        <v>3053</v>
      </c>
      <c r="D74" s="273">
        <f>'[1]2.1.08 MFP Funded'!U77</f>
        <v>3067</v>
      </c>
      <c r="E74" s="273">
        <f>IF(D74-C74&gt;0,D74-C74,0)</f>
        <v>14</v>
      </c>
      <c r="F74" s="274">
        <f t="shared" si="9"/>
        <v>0.0045856534556174555</v>
      </c>
      <c r="G74" s="275">
        <f t="shared" si="8"/>
        <v>0</v>
      </c>
      <c r="H74" s="276">
        <f>'[1]Table 3 Levels 1&amp;2'!AL76/2</f>
        <v>2474.824895317853</v>
      </c>
      <c r="I74" s="300">
        <f>ROUND(G74*H74,0)</f>
        <v>0</v>
      </c>
      <c r="J74">
        <v>19</v>
      </c>
    </row>
    <row r="75" spans="1:9" ht="13.5" thickBot="1">
      <c r="A75" s="302"/>
      <c r="B75" s="303" t="s">
        <v>200</v>
      </c>
      <c r="C75" s="304">
        <f>SUM(C6:C74)</f>
        <v>653504</v>
      </c>
      <c r="D75" s="304">
        <f>SUM(D6:D74)</f>
        <v>647461</v>
      </c>
      <c r="E75" s="304">
        <f>SUM(E6:E74)</f>
        <v>755</v>
      </c>
      <c r="F75" s="305">
        <f t="shared" si="9"/>
        <v>0</v>
      </c>
      <c r="G75" s="304">
        <f>SUM(G6:G74)</f>
        <v>70</v>
      </c>
      <c r="H75" s="306"/>
      <c r="I75" s="307">
        <f>SUM(I6:I74)</f>
        <v>151602</v>
      </c>
    </row>
    <row r="76" spans="3:9" ht="13.5" thickTop="1">
      <c r="C76" s="308"/>
      <c r="D76" s="308"/>
      <c r="E76" s="308"/>
      <c r="F76" s="308"/>
      <c r="G76" s="308"/>
      <c r="H76" s="308"/>
      <c r="I76" s="308"/>
    </row>
    <row r="77" spans="2:10" ht="12.75">
      <c r="B77" t="s">
        <v>201</v>
      </c>
      <c r="C77" s="309">
        <f>'[1]10.1.07 MFP Funded (SIS)'!U90</f>
        <v>1331</v>
      </c>
      <c r="D77" s="310">
        <f>'[1]2.1.08 MFP Funded'!U90</f>
        <v>1332</v>
      </c>
      <c r="E77" s="311">
        <f>IF(D77-C77&gt;0,D77-C77,0)</f>
        <v>1</v>
      </c>
      <c r="F77" s="312">
        <f>IF((D77/C77)-1&gt;0,(D77/C77)-1,0)</f>
        <v>0.0007513148009015147</v>
      </c>
      <c r="G77" s="313">
        <f>IF(F77&gt;0.99%,E77,0)+IF(F77&lt;0.99%,IF(E77&gt;50,E77,0),0)</f>
        <v>0</v>
      </c>
      <c r="H77" s="314">
        <f>'[1]Table 3 Levels 1&amp;2'!AL77/2</f>
        <v>2213.084434857898</v>
      </c>
      <c r="I77" s="315">
        <f>G77*H77</f>
        <v>0</v>
      </c>
      <c r="J77">
        <v>20</v>
      </c>
    </row>
    <row r="78" spans="2:9" ht="12.75">
      <c r="B78" t="s">
        <v>202</v>
      </c>
      <c r="C78" s="309">
        <f>'[1]10.1.07 MFP Funded (SIS)'!U91</f>
        <v>424</v>
      </c>
      <c r="D78" s="310">
        <f>'[1]2.1.08 MFP Funded'!U91</f>
        <v>401</v>
      </c>
      <c r="E78" s="316">
        <f>IF(D78-C78&gt;0,D78-C78,0)</f>
        <v>0</v>
      </c>
      <c r="F78" s="312">
        <f>IF((D78/C78)-1&gt;0,(D78/C78)-1,0)</f>
        <v>0</v>
      </c>
      <c r="G78" s="313">
        <f>IF(F78&gt;0.99%,E78,0)+IF(F78&lt;0.99%,IF(E78&gt;50,E78,0),0)</f>
        <v>0</v>
      </c>
      <c r="H78" s="314">
        <f>'[1]Table 3 Levels 1&amp;2'!AL77/2</f>
        <v>2213.084434857898</v>
      </c>
      <c r="I78" s="315">
        <f>G78*H78</f>
        <v>0</v>
      </c>
    </row>
    <row r="79" spans="3:9" ht="13.5" thickBot="1">
      <c r="C79" s="317">
        <f>SUM(C77:C78)</f>
        <v>1755</v>
      </c>
      <c r="D79" s="317">
        <f>SUM(D77:D78)</f>
        <v>1733</v>
      </c>
      <c r="E79" s="317">
        <f>SUM(E77:E78)</f>
        <v>1</v>
      </c>
      <c r="F79" s="305">
        <f>IF((D79/C79)-1&gt;0,(D79/C79)-1,0)</f>
        <v>0</v>
      </c>
      <c r="G79" s="317">
        <f>SUM(G77:G78)</f>
        <v>0</v>
      </c>
      <c r="H79" s="317"/>
      <c r="I79" s="318">
        <f>SUM(I77:I78)</f>
        <v>0</v>
      </c>
    </row>
    <row r="80" spans="2:9" ht="13.5" thickTop="1">
      <c r="B80" s="265"/>
      <c r="C80"/>
      <c r="D80"/>
      <c r="E80"/>
      <c r="F80"/>
      <c r="G80" s="319"/>
      <c r="H80" s="320"/>
      <c r="I80" s="321"/>
    </row>
    <row r="81" spans="2:9" ht="13.5" thickBot="1">
      <c r="B81" s="303" t="s">
        <v>203</v>
      </c>
      <c r="C81" s="322">
        <f>C79+C75</f>
        <v>655259</v>
      </c>
      <c r="D81" s="322">
        <f>D79+D75</f>
        <v>649194</v>
      </c>
      <c r="E81" s="322">
        <f>E79+E75</f>
        <v>756</v>
      </c>
      <c r="F81" s="322">
        <f>IF((D81/C81)-1&gt;0,(D81/C81)-1,0)</f>
        <v>0</v>
      </c>
      <c r="G81" s="322">
        <f>G79+G75</f>
        <v>70</v>
      </c>
      <c r="H81" s="323"/>
      <c r="I81" s="324">
        <f>I79+I75</f>
        <v>151602</v>
      </c>
    </row>
    <row r="82" ht="13.5" thickTop="1"/>
    <row r="83" spans="4:5" ht="12.75">
      <c r="D83" s="325"/>
      <c r="E83" s="325"/>
    </row>
    <row r="84" spans="3:5" ht="12.75">
      <c r="C84" s="254" t="s">
        <v>204</v>
      </c>
      <c r="D84" s="325"/>
      <c r="E84" s="325"/>
    </row>
    <row r="85" ht="12.75">
      <c r="C85" s="254" t="s">
        <v>205</v>
      </c>
    </row>
    <row r="86" ht="12.75">
      <c r="C86" s="254" t="s">
        <v>206</v>
      </c>
    </row>
  </sheetData>
  <sheetProtection/>
  <mergeCells count="4">
    <mergeCell ref="C2:I2"/>
    <mergeCell ref="D3:D4"/>
    <mergeCell ref="I3:I4"/>
    <mergeCell ref="C3:C4"/>
  </mergeCells>
  <printOptions/>
  <pageMargins left="0.25" right="0.25" top="1" bottom="1" header="0.5" footer="0.5"/>
  <pageSetup fitToHeight="1" fitToWidth="1" horizontalDpi="600" verticalDpi="600" orientation="portrait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pmathern</dc:creator>
  <cp:keywords/>
  <dc:description/>
  <cp:lastModifiedBy>ldoe</cp:lastModifiedBy>
  <dcterms:created xsi:type="dcterms:W3CDTF">2008-04-14T19:20:21Z</dcterms:created>
  <dcterms:modified xsi:type="dcterms:W3CDTF">2012-12-19T14:11:10Z</dcterms:modified>
  <cp:category/>
  <cp:version/>
  <cp:contentType/>
  <cp:contentStatus/>
</cp:coreProperties>
</file>